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376" yWindow="216" windowWidth="15576" windowHeight="10056"/>
  </bookViews>
  <sheets>
    <sheet name="2015" sheetId="4" r:id="rId1"/>
  </sheets>
  <calcPr calcId="114210"/>
</workbook>
</file>

<file path=xl/calcChain.xml><?xml version="1.0" encoding="utf-8"?>
<calcChain xmlns="http://schemas.openxmlformats.org/spreadsheetml/2006/main">
  <c r="AT44" i="4"/>
  <c r="AT43"/>
  <c r="AT40"/>
  <c r="AR8"/>
  <c r="AR9"/>
  <c r="AR10"/>
  <c r="AR11"/>
  <c r="AR12"/>
  <c r="AR13"/>
  <c r="AR43"/>
  <c r="AR40"/>
  <c r="BC49"/>
  <c r="BC48"/>
  <c r="BC47"/>
  <c r="BC46"/>
  <c r="BC45"/>
  <c r="BC44"/>
  <c r="BC43"/>
  <c r="BC42"/>
  <c r="BC41"/>
  <c r="BC40"/>
  <c r="BC39"/>
  <c r="BC33"/>
  <c r="BC32"/>
  <c r="BC31"/>
  <c r="BC30"/>
  <c r="BC29"/>
  <c r="BC28"/>
  <c r="BC27"/>
  <c r="BC26"/>
  <c r="BC25"/>
  <c r="BC24"/>
  <c r="BC23"/>
  <c r="BC18"/>
  <c r="BC17"/>
  <c r="BC16"/>
  <c r="AQ15"/>
  <c r="AR15"/>
  <c r="AS15"/>
  <c r="AT15"/>
  <c r="AU15"/>
  <c r="AV15"/>
  <c r="AW15"/>
  <c r="AX15"/>
  <c r="AY15"/>
  <c r="AZ15"/>
  <c r="BA15"/>
  <c r="BB15"/>
  <c r="BC15"/>
  <c r="AQ14"/>
  <c r="AR14"/>
  <c r="AS14"/>
  <c r="AT14"/>
  <c r="AU14"/>
  <c r="AV14"/>
  <c r="AW14"/>
  <c r="AX14"/>
  <c r="AY14"/>
  <c r="AZ14"/>
  <c r="BA14"/>
  <c r="BB14"/>
  <c r="BC14"/>
  <c r="AQ13"/>
  <c r="AS13"/>
  <c r="AT13"/>
  <c r="AU13"/>
  <c r="AV13"/>
  <c r="AW13"/>
  <c r="AX13"/>
  <c r="AY13"/>
  <c r="AZ13"/>
  <c r="BA13"/>
  <c r="BB13"/>
  <c r="BC13"/>
  <c r="AQ12"/>
  <c r="AS12"/>
  <c r="AT12"/>
  <c r="AU12"/>
  <c r="AV12"/>
  <c r="AW12"/>
  <c r="AX12"/>
  <c r="AY12"/>
  <c r="AZ12"/>
  <c r="BA12"/>
  <c r="BB12"/>
  <c r="BC12"/>
  <c r="AQ11"/>
  <c r="AS11"/>
  <c r="AT11"/>
  <c r="AU11"/>
  <c r="AV11"/>
  <c r="AW11"/>
  <c r="AX11"/>
  <c r="AY11"/>
  <c r="AZ11"/>
  <c r="BA11"/>
  <c r="BB11"/>
  <c r="BC11"/>
  <c r="AQ10"/>
  <c r="AS10"/>
  <c r="AT10"/>
  <c r="AU10"/>
  <c r="AV10"/>
  <c r="AW10"/>
  <c r="AX10"/>
  <c r="AY10"/>
  <c r="AZ10"/>
  <c r="BA10"/>
  <c r="BB10"/>
  <c r="BC10"/>
  <c r="AQ9"/>
  <c r="AS9"/>
  <c r="AT9"/>
  <c r="AU9"/>
  <c r="AV9"/>
  <c r="AW9"/>
  <c r="AX9"/>
  <c r="AY9"/>
  <c r="AZ9"/>
  <c r="BA9"/>
  <c r="BB9"/>
  <c r="BC9"/>
  <c r="AQ8"/>
  <c r="AS8"/>
  <c r="AT8"/>
  <c r="AU8"/>
  <c r="AV8"/>
  <c r="AW8"/>
  <c r="AX8"/>
  <c r="AY8"/>
  <c r="AZ8"/>
  <c r="BA8"/>
  <c r="BB8"/>
  <c r="BC8"/>
  <c r="AO46"/>
  <c r="AO43"/>
  <c r="AO40"/>
  <c r="AM40"/>
  <c r="AH44"/>
  <c r="AH45"/>
  <c r="AH46"/>
  <c r="AH41"/>
  <c r="AH43"/>
  <c r="AO26"/>
  <c r="AO24"/>
  <c r="AO23"/>
  <c r="AO45"/>
  <c r="AO44"/>
  <c r="AO42"/>
  <c r="AO39"/>
  <c r="Z13"/>
  <c r="AM44"/>
  <c r="AM43"/>
  <c r="AM42"/>
  <c r="AM46"/>
  <c r="AM45"/>
  <c r="AL44"/>
  <c r="AL43"/>
  <c r="AL40"/>
  <c r="AH40"/>
  <c r="AP49"/>
  <c r="AP48"/>
  <c r="AP47"/>
  <c r="AP46"/>
  <c r="AP45"/>
  <c r="AP44"/>
  <c r="AP43"/>
  <c r="AP42"/>
  <c r="AP41"/>
  <c r="AP40"/>
  <c r="AP39"/>
  <c r="AP18"/>
  <c r="AP17"/>
  <c r="AP16"/>
  <c r="AD15"/>
  <c r="AE15"/>
  <c r="AF15"/>
  <c r="AG15"/>
  <c r="AH15"/>
  <c r="AI15"/>
  <c r="AJ15"/>
  <c r="AK15"/>
  <c r="AL15"/>
  <c r="AM15"/>
  <c r="AN15"/>
  <c r="AO15"/>
  <c r="AP15"/>
  <c r="AD14"/>
  <c r="AE14"/>
  <c r="AF14"/>
  <c r="AG14"/>
  <c r="AH14"/>
  <c r="AI14"/>
  <c r="AJ14"/>
  <c r="AK14"/>
  <c r="AL14"/>
  <c r="AM14"/>
  <c r="AN14"/>
  <c r="AO14"/>
  <c r="AP14"/>
  <c r="AD13"/>
  <c r="AE13"/>
  <c r="AF13"/>
  <c r="AG13"/>
  <c r="AH13"/>
  <c r="AI13"/>
  <c r="AJ13"/>
  <c r="AK13"/>
  <c r="AL13"/>
  <c r="AM13"/>
  <c r="AN13"/>
  <c r="AO13"/>
  <c r="AP13"/>
  <c r="AD12"/>
  <c r="AE12"/>
  <c r="AF12"/>
  <c r="AG12"/>
  <c r="AH12"/>
  <c r="AI12"/>
  <c r="AJ12"/>
  <c r="AK12"/>
  <c r="AL12"/>
  <c r="AM12"/>
  <c r="AN12"/>
  <c r="AO12"/>
  <c r="AP12"/>
  <c r="AD11"/>
  <c r="AE11"/>
  <c r="AF11"/>
  <c r="AG11"/>
  <c r="AH11"/>
  <c r="AI11"/>
  <c r="AJ11"/>
  <c r="AK11"/>
  <c r="AL11"/>
  <c r="AM11"/>
  <c r="AN11"/>
  <c r="AO11"/>
  <c r="AP11"/>
  <c r="AD10"/>
  <c r="AE10"/>
  <c r="AF10"/>
  <c r="AG10"/>
  <c r="AH10"/>
  <c r="AI10"/>
  <c r="AJ10"/>
  <c r="AK10"/>
  <c r="AL10"/>
  <c r="AM10"/>
  <c r="AN10"/>
  <c r="AO10"/>
  <c r="AP10"/>
  <c r="AD9"/>
  <c r="AE9"/>
  <c r="AF9"/>
  <c r="AG9"/>
  <c r="AH9"/>
  <c r="AI9"/>
  <c r="AJ9"/>
  <c r="AK9"/>
  <c r="AL9"/>
  <c r="AM9"/>
  <c r="AN9"/>
  <c r="AO9"/>
  <c r="AP9"/>
  <c r="AD8"/>
  <c r="AE8"/>
  <c r="AF8"/>
  <c r="AG8"/>
  <c r="AH8"/>
  <c r="AI8"/>
  <c r="AJ8"/>
  <c r="AK8"/>
  <c r="AL8"/>
  <c r="AM8"/>
  <c r="AN8"/>
  <c r="AO8"/>
  <c r="AP8"/>
  <c r="AP33"/>
  <c r="AP32"/>
  <c r="AP31"/>
  <c r="AP30"/>
  <c r="AP29"/>
  <c r="AP28"/>
  <c r="AP27"/>
  <c r="AP26"/>
  <c r="AP25"/>
  <c r="AP24"/>
  <c r="AP23"/>
  <c r="AB44"/>
  <c r="AB43"/>
  <c r="AB42"/>
  <c r="AB46"/>
  <c r="AB45"/>
  <c r="AA40"/>
  <c r="Q8"/>
  <c r="R8"/>
  <c r="S8"/>
  <c r="T8"/>
  <c r="U8"/>
  <c r="V8"/>
  <c r="W8"/>
  <c r="X8"/>
  <c r="Y8"/>
  <c r="Z8"/>
  <c r="AA8"/>
  <c r="AB8"/>
  <c r="AC8"/>
  <c r="D8"/>
  <c r="E8"/>
  <c r="F8"/>
  <c r="G8"/>
  <c r="H8"/>
  <c r="I8"/>
  <c r="J8"/>
  <c r="K8"/>
  <c r="L8"/>
  <c r="M8"/>
  <c r="N8"/>
  <c r="O8"/>
  <c r="P8"/>
  <c r="W15"/>
  <c r="Q15"/>
  <c r="R15"/>
  <c r="S15"/>
  <c r="T15"/>
  <c r="U15"/>
  <c r="V15"/>
  <c r="X15"/>
  <c r="Y15"/>
  <c r="Z15"/>
  <c r="AA15"/>
  <c r="AB15"/>
  <c r="AC15"/>
  <c r="D15"/>
  <c r="E15"/>
  <c r="F15"/>
  <c r="G15"/>
  <c r="H15"/>
  <c r="I15"/>
  <c r="J15"/>
  <c r="K15"/>
  <c r="L15"/>
  <c r="M15"/>
  <c r="N15"/>
  <c r="O15"/>
  <c r="P15"/>
  <c r="Q9"/>
  <c r="R9"/>
  <c r="S9"/>
  <c r="T9"/>
  <c r="U9"/>
  <c r="V9"/>
  <c r="W9"/>
  <c r="X9"/>
  <c r="Y9"/>
  <c r="Z40"/>
  <c r="Z9"/>
  <c r="AA9"/>
  <c r="AB9"/>
  <c r="AC9"/>
  <c r="D9"/>
  <c r="E9"/>
  <c r="F9"/>
  <c r="G9"/>
  <c r="H9"/>
  <c r="I9"/>
  <c r="J9"/>
  <c r="K9"/>
  <c r="L9"/>
  <c r="M9"/>
  <c r="N9"/>
  <c r="O9"/>
  <c r="P9"/>
  <c r="AC39"/>
  <c r="Z44"/>
  <c r="Z43"/>
  <c r="AC49"/>
  <c r="AC48"/>
  <c r="AC47"/>
  <c r="AC46"/>
  <c r="AC45"/>
  <c r="Q44"/>
  <c r="AC44"/>
  <c r="AC43"/>
  <c r="AC42"/>
  <c r="AC41"/>
  <c r="AC40"/>
  <c r="AC33"/>
  <c r="AC32"/>
  <c r="AC31"/>
  <c r="AC30"/>
  <c r="AC29"/>
  <c r="AC28"/>
  <c r="AC27"/>
  <c r="AC26"/>
  <c r="AC25"/>
  <c r="AC24"/>
  <c r="AC23"/>
  <c r="AC18"/>
  <c r="AC17"/>
  <c r="AC16"/>
  <c r="W14"/>
  <c r="X14"/>
  <c r="Z14"/>
  <c r="Q14"/>
  <c r="R14"/>
  <c r="S14"/>
  <c r="T14"/>
  <c r="U14"/>
  <c r="V14"/>
  <c r="Y14"/>
  <c r="AA14"/>
  <c r="AB14"/>
  <c r="AC14"/>
  <c r="V13"/>
  <c r="W13"/>
  <c r="X13"/>
  <c r="Q13"/>
  <c r="R13"/>
  <c r="S13"/>
  <c r="T13"/>
  <c r="U13"/>
  <c r="Y13"/>
  <c r="AA13"/>
  <c r="AB13"/>
  <c r="AC13"/>
  <c r="V12"/>
  <c r="W12"/>
  <c r="X12"/>
  <c r="Z12"/>
  <c r="Q12"/>
  <c r="R12"/>
  <c r="S12"/>
  <c r="T12"/>
  <c r="U12"/>
  <c r="Y12"/>
  <c r="AA12"/>
  <c r="AB12"/>
  <c r="AC12"/>
  <c r="V11"/>
  <c r="W11"/>
  <c r="X11"/>
  <c r="Z11"/>
  <c r="Q11"/>
  <c r="R11"/>
  <c r="S11"/>
  <c r="T11"/>
  <c r="U11"/>
  <c r="Y11"/>
  <c r="AA11"/>
  <c r="AB11"/>
  <c r="AC11"/>
  <c r="W10"/>
  <c r="X10"/>
  <c r="Z10"/>
  <c r="Q10"/>
  <c r="R10"/>
  <c r="S10"/>
  <c r="T10"/>
  <c r="U10"/>
  <c r="V10"/>
  <c r="Y10"/>
  <c r="AA10"/>
  <c r="AB10"/>
  <c r="AC10"/>
  <c r="O49"/>
  <c r="P49"/>
  <c r="P48"/>
  <c r="P47"/>
  <c r="P46"/>
  <c r="P45"/>
  <c r="P44"/>
  <c r="P43"/>
  <c r="P42"/>
  <c r="P41"/>
  <c r="P40"/>
  <c r="P39"/>
  <c r="P24"/>
  <c r="P25"/>
  <c r="P26"/>
  <c r="P27"/>
  <c r="J28"/>
  <c r="P28"/>
  <c r="P29"/>
  <c r="P30"/>
  <c r="P31"/>
  <c r="P32"/>
  <c r="P33"/>
  <c r="P23"/>
  <c r="D10"/>
  <c r="E10"/>
  <c r="F10"/>
  <c r="G10"/>
  <c r="H10"/>
  <c r="I10"/>
  <c r="J10"/>
  <c r="K10"/>
  <c r="L10"/>
  <c r="M10"/>
  <c r="N10"/>
  <c r="O10"/>
  <c r="P10"/>
  <c r="D11"/>
  <c r="E11"/>
  <c r="F11"/>
  <c r="G11"/>
  <c r="H11"/>
  <c r="I11"/>
  <c r="J11"/>
  <c r="K11"/>
  <c r="L11"/>
  <c r="M11"/>
  <c r="N11"/>
  <c r="O11"/>
  <c r="P11"/>
  <c r="D12"/>
  <c r="E12"/>
  <c r="F12"/>
  <c r="G12"/>
  <c r="H12"/>
  <c r="I12"/>
  <c r="J12"/>
  <c r="K12"/>
  <c r="L12"/>
  <c r="M12"/>
  <c r="N12"/>
  <c r="O12"/>
  <c r="P12"/>
  <c r="D13"/>
  <c r="E13"/>
  <c r="F13"/>
  <c r="G13"/>
  <c r="H13"/>
  <c r="I13"/>
  <c r="J13"/>
  <c r="K13"/>
  <c r="L13"/>
  <c r="M13"/>
  <c r="N13"/>
  <c r="O13"/>
  <c r="P13"/>
  <c r="D14"/>
  <c r="E14"/>
  <c r="F14"/>
  <c r="G14"/>
  <c r="H14"/>
  <c r="I14"/>
  <c r="J14"/>
  <c r="K14"/>
  <c r="L14"/>
  <c r="M14"/>
  <c r="N14"/>
  <c r="O14"/>
  <c r="P14"/>
  <c r="M16"/>
  <c r="N16"/>
  <c r="O16"/>
  <c r="P16"/>
  <c r="M17"/>
  <c r="N17"/>
  <c r="O17"/>
  <c r="P17"/>
  <c r="M18"/>
  <c r="N18"/>
  <c r="O18"/>
  <c r="P18"/>
  <c r="Q37"/>
  <c r="Q21"/>
  <c r="D37"/>
  <c r="D21"/>
</calcChain>
</file>

<file path=xl/sharedStrings.xml><?xml version="1.0" encoding="utf-8"?>
<sst xmlns="http://schemas.openxmlformats.org/spreadsheetml/2006/main" count="268" uniqueCount="48">
  <si>
    <t>№ п/п</t>
  </si>
  <si>
    <t>Наименование показателя</t>
  </si>
  <si>
    <t>единицы измерения</t>
  </si>
  <si>
    <t>январь</t>
  </si>
  <si>
    <t>февраль</t>
  </si>
  <si>
    <t xml:space="preserve">март 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</si>
  <si>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</si>
  <si>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</si>
  <si>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</si>
  <si>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</si>
  <si>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</si>
  <si>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</si>
  <si>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</si>
  <si>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</si>
  <si>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</si>
  <si>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1.</t>
  </si>
  <si>
    <t>Подано заявок</t>
  </si>
  <si>
    <t>шт.</t>
  </si>
  <si>
    <t>2.</t>
  </si>
  <si>
    <t>Мощность по поданным заявкам</t>
  </si>
  <si>
    <t>кВт</t>
  </si>
  <si>
    <t>2.1.</t>
  </si>
  <si>
    <t>в т.ч аннулировано</t>
  </si>
  <si>
    <t>3.</t>
  </si>
  <si>
    <t>Количество заключенных договоров</t>
  </si>
  <si>
    <t>4.</t>
  </si>
  <si>
    <t>Мощность по заключенным договорам</t>
  </si>
  <si>
    <t>5.</t>
  </si>
  <si>
    <t>Стоимость заключенных договоров</t>
  </si>
  <si>
    <t>6.</t>
  </si>
  <si>
    <t xml:space="preserve">Выполнено присоединений </t>
  </si>
  <si>
    <t>7.</t>
  </si>
  <si>
    <t>Присоединенная мощность</t>
  </si>
  <si>
    <t xml:space="preserve">Информация о технологическом присоединении к сетям АО "ИНЭП-система"
</t>
  </si>
  <si>
    <t>АО "ИНЭП-система"</t>
  </si>
  <si>
    <t>На уровне напряжения 10 кВ</t>
  </si>
  <si>
    <t>На уровне напряжения 0,4 кВ</t>
  </si>
  <si>
    <t xml:space="preserve">руб. </t>
  </si>
  <si>
    <t>Количество расторгнутых договоров</t>
  </si>
  <si>
    <t>Мощность по расторгнутым договорам</t>
  </si>
  <si>
    <t>8.</t>
  </si>
  <si>
    <t>9.</t>
  </si>
  <si>
    <t>10.</t>
  </si>
  <si>
    <t>Стоимость расторгнутых договоров</t>
  </si>
  <si>
    <t>2015 год всего</t>
  </si>
  <si>
    <t>2016 год всего</t>
  </si>
  <si>
    <t>2017 год всего</t>
  </si>
  <si>
    <t>2018 год всего</t>
  </si>
</sst>
</file>

<file path=xl/styles.xml><?xml version="1.0" encoding="utf-8"?>
<styleSheet xmlns="http://schemas.openxmlformats.org/spreadsheetml/2006/main">
  <numFmts count="1">
    <numFmt numFmtId="164" formatCode="#,##0.0"/>
  </numFmts>
  <fonts count="8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</font>
    <font>
      <b/>
      <sz val="12"/>
      <color indexed="56"/>
      <name val="Times New Roman"/>
      <family val="1"/>
      <charset val="204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47">
    <xf numFmtId="0" fontId="0" fillId="0" borderId="0" xfId="0"/>
    <xf numFmtId="3" fontId="3" fillId="0" borderId="1" xfId="1" applyNumberFormat="1" applyFont="1" applyFill="1" applyBorder="1" applyAlignment="1">
      <alignment horizontal="center" vertical="center" wrapText="1"/>
    </xf>
    <xf numFmtId="0" fontId="2" fillId="0" borderId="0" xfId="1" applyFont="1" applyFill="1" applyBorder="1"/>
    <xf numFmtId="3" fontId="2" fillId="0" borderId="0" xfId="1" applyNumberFormat="1" applyFont="1" applyFill="1" applyBorder="1"/>
    <xf numFmtId="3" fontId="0" fillId="0" borderId="0" xfId="0" applyNumberFormat="1" applyFill="1"/>
    <xf numFmtId="0" fontId="0" fillId="0" borderId="0" xfId="0" applyFill="1"/>
    <xf numFmtId="0" fontId="6" fillId="0" borderId="0" xfId="0" applyFont="1" applyFill="1" applyAlignment="1">
      <alignment horizontal="centerContinuous" wrapText="1"/>
    </xf>
    <xf numFmtId="0" fontId="3" fillId="0" borderId="0" xfId="0" applyFont="1" applyFill="1" applyAlignment="1">
      <alignment horizontal="centerContinuous" wrapText="1"/>
    </xf>
    <xf numFmtId="3" fontId="3" fillId="0" borderId="0" xfId="0" applyNumberFormat="1" applyFont="1" applyFill="1" applyAlignment="1">
      <alignment horizontal="centerContinuous" wrapText="1"/>
    </xf>
    <xf numFmtId="3" fontId="1" fillId="0" borderId="0" xfId="1" applyNumberFormat="1" applyFill="1" applyAlignment="1">
      <alignment horizontal="centerContinuous"/>
    </xf>
    <xf numFmtId="0" fontId="1" fillId="0" borderId="0" xfId="1" applyFill="1"/>
    <xf numFmtId="0" fontId="4" fillId="0" borderId="0" xfId="1" applyFont="1" applyFill="1" applyAlignment="1">
      <alignment horizontal="center"/>
    </xf>
    <xf numFmtId="0" fontId="4" fillId="0" borderId="0" xfId="1" applyFont="1" applyFill="1"/>
    <xf numFmtId="3" fontId="4" fillId="0" borderId="0" xfId="1" applyNumberFormat="1" applyFont="1" applyFill="1"/>
    <xf numFmtId="3" fontId="1" fillId="0" borderId="0" xfId="1" applyNumberFormat="1" applyFill="1"/>
    <xf numFmtId="0" fontId="6" fillId="0" borderId="0" xfId="1" applyFont="1" applyFill="1"/>
    <xf numFmtId="3" fontId="3" fillId="0" borderId="2" xfId="1" applyNumberFormat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/>
    </xf>
    <xf numFmtId="0" fontId="4" fillId="0" borderId="1" xfId="1" applyFont="1" applyFill="1" applyBorder="1"/>
    <xf numFmtId="0" fontId="4" fillId="0" borderId="1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/>
    </xf>
    <xf numFmtId="0" fontId="4" fillId="0" borderId="5" xfId="1" applyFont="1" applyFill="1" applyBorder="1"/>
    <xf numFmtId="0" fontId="4" fillId="0" borderId="5" xfId="1" applyFont="1" applyFill="1" applyBorder="1" applyAlignment="1">
      <alignment horizontal="center" vertical="center"/>
    </xf>
    <xf numFmtId="0" fontId="6" fillId="0" borderId="0" xfId="1" applyFont="1" applyFill="1" applyAlignment="1">
      <alignment horizontal="left"/>
    </xf>
    <xf numFmtId="3" fontId="4" fillId="2" borderId="1" xfId="1" applyNumberFormat="1" applyFont="1" applyFill="1" applyBorder="1" applyAlignment="1">
      <alignment horizontal="center" vertical="center"/>
    </xf>
    <xf numFmtId="3" fontId="4" fillId="3" borderId="1" xfId="1" applyNumberFormat="1" applyFont="1" applyFill="1" applyBorder="1" applyAlignment="1">
      <alignment horizontal="center" vertical="center"/>
    </xf>
    <xf numFmtId="4" fontId="4" fillId="3" borderId="1" xfId="1" applyNumberFormat="1" applyFont="1" applyFill="1" applyBorder="1" applyAlignment="1">
      <alignment horizontal="center" vertical="center"/>
    </xf>
    <xf numFmtId="4" fontId="4" fillId="2" borderId="1" xfId="1" applyNumberFormat="1" applyFont="1" applyFill="1" applyBorder="1" applyAlignment="1">
      <alignment horizontal="center" vertical="center"/>
    </xf>
    <xf numFmtId="0" fontId="0" fillId="0" borderId="4" xfId="0" applyFill="1" applyBorder="1"/>
    <xf numFmtId="0" fontId="0" fillId="0" borderId="5" xfId="0" applyFill="1" applyBorder="1"/>
    <xf numFmtId="3" fontId="0" fillId="0" borderId="5" xfId="0" applyNumberFormat="1" applyFill="1" applyBorder="1"/>
    <xf numFmtId="3" fontId="0" fillId="0" borderId="6" xfId="0" applyNumberFormat="1" applyFill="1" applyBorder="1"/>
    <xf numFmtId="3" fontId="4" fillId="3" borderId="5" xfId="1" applyNumberFormat="1" applyFont="1" applyFill="1" applyBorder="1" applyAlignment="1">
      <alignment horizontal="center" vertical="center"/>
    </xf>
    <xf numFmtId="3" fontId="4" fillId="2" borderId="5" xfId="1" applyNumberFormat="1" applyFont="1" applyFill="1" applyBorder="1" applyAlignment="1">
      <alignment horizontal="center" vertical="center"/>
    </xf>
    <xf numFmtId="1" fontId="3" fillId="0" borderId="7" xfId="1" applyNumberFormat="1" applyFont="1" applyFill="1" applyBorder="1" applyAlignment="1">
      <alignment horizontal="center" vertical="center" wrapText="1"/>
    </xf>
    <xf numFmtId="3" fontId="3" fillId="0" borderId="8" xfId="1" applyNumberFormat="1" applyFont="1" applyFill="1" applyBorder="1" applyAlignment="1">
      <alignment horizontal="center" vertical="center" wrapText="1"/>
    </xf>
    <xf numFmtId="3" fontId="0" fillId="0" borderId="9" xfId="0" applyNumberFormat="1" applyFill="1" applyBorder="1"/>
    <xf numFmtId="164" fontId="4" fillId="3" borderId="1" xfId="1" applyNumberFormat="1" applyFont="1" applyFill="1" applyBorder="1" applyAlignment="1">
      <alignment horizontal="center" vertical="center"/>
    </xf>
    <xf numFmtId="164" fontId="4" fillId="2" borderId="1" xfId="1" applyNumberFormat="1" applyFont="1" applyFill="1" applyBorder="1" applyAlignment="1">
      <alignment horizontal="center" vertical="center"/>
    </xf>
    <xf numFmtId="1" fontId="3" fillId="0" borderId="13" xfId="1" applyNumberFormat="1" applyFont="1" applyFill="1" applyBorder="1" applyAlignment="1">
      <alignment horizontal="center" vertical="center" wrapText="1"/>
    </xf>
    <xf numFmtId="1" fontId="3" fillId="0" borderId="14" xfId="1" applyNumberFormat="1" applyFont="1" applyFill="1" applyBorder="1" applyAlignment="1">
      <alignment horizontal="center" vertical="center" wrapText="1"/>
    </xf>
    <xf numFmtId="1" fontId="3" fillId="0" borderId="10" xfId="1" applyNumberFormat="1" applyFont="1" applyFill="1" applyBorder="1" applyAlignment="1">
      <alignment horizontal="center" vertical="center" wrapText="1"/>
    </xf>
    <xf numFmtId="1" fontId="3" fillId="0" borderId="11" xfId="1" applyNumberFormat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1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50"/>
  <sheetViews>
    <sheetView tabSelected="1" topLeftCell="A22" zoomScale="70" zoomScaleNormal="70" workbookViewId="0">
      <pane xSplit="4356" topLeftCell="AQ1" activePane="topRight"/>
      <selection activeCell="A7" sqref="A7"/>
      <selection pane="topRight" activeCell="BC39" sqref="BC39"/>
    </sheetView>
  </sheetViews>
  <sheetFormatPr defaultColWidth="9.109375" defaultRowHeight="14.4"/>
  <cols>
    <col min="1" max="1" width="14.44140625" style="5" customWidth="1"/>
    <col min="2" max="2" width="39" style="5" customWidth="1"/>
    <col min="3" max="3" width="18.6640625" style="5" customWidth="1"/>
    <col min="4" max="4" width="11.109375" style="4" bestFit="1" customWidth="1"/>
    <col min="5" max="5" width="11" style="4" customWidth="1"/>
    <col min="6" max="6" width="11.44140625" style="4" bestFit="1" customWidth="1"/>
    <col min="7" max="7" width="12.5546875" style="4" customWidth="1"/>
    <col min="8" max="8" width="13.88671875" style="4" bestFit="1" customWidth="1"/>
    <col min="9" max="9" width="10.44140625" style="4" bestFit="1" customWidth="1"/>
    <col min="10" max="10" width="13" style="4" bestFit="1" customWidth="1"/>
    <col min="11" max="11" width="11.44140625" style="4" bestFit="1" customWidth="1"/>
    <col min="12" max="12" width="12.44140625" style="4" customWidth="1"/>
    <col min="13" max="13" width="11" style="4" customWidth="1"/>
    <col min="14" max="14" width="12.88671875" style="4" customWidth="1"/>
    <col min="15" max="16" width="12.109375" style="4" customWidth="1"/>
    <col min="17" max="17" width="11.21875" style="5" bestFit="1" customWidth="1"/>
    <col min="18" max="18" width="10.6640625" style="5" customWidth="1"/>
    <col min="19" max="21" width="9.109375" style="5"/>
    <col min="22" max="22" width="10.109375" style="5" bestFit="1" customWidth="1"/>
    <col min="23" max="23" width="13" style="5" bestFit="1" customWidth="1"/>
    <col min="24" max="25" width="9.109375" style="5"/>
    <col min="26" max="26" width="14.109375" style="5" bestFit="1" customWidth="1"/>
    <col min="27" max="27" width="9.109375" style="5"/>
    <col min="28" max="28" width="11.21875" style="5" bestFit="1" customWidth="1"/>
    <col min="29" max="29" width="14.33203125" style="5" customWidth="1"/>
    <col min="30" max="32" width="9.109375" style="5"/>
    <col min="33" max="34" width="11.21875" style="5" bestFit="1" customWidth="1"/>
    <col min="35" max="37" width="9.109375" style="5"/>
    <col min="38" max="38" width="10.109375" style="5" bestFit="1" customWidth="1"/>
    <col min="39" max="39" width="13" style="5" bestFit="1" customWidth="1"/>
    <col min="40" max="40" width="9.109375" style="5"/>
    <col min="41" max="41" width="10.109375" style="5" bestFit="1" customWidth="1"/>
    <col min="42" max="42" width="11.21875" style="5" customWidth="1"/>
    <col min="43" max="43" width="10.21875" style="5" customWidth="1"/>
    <col min="44" max="44" width="12.21875" style="5" bestFit="1" customWidth="1"/>
    <col min="45" max="55" width="10.21875" style="5" customWidth="1"/>
    <col min="56" max="16384" width="9.109375" style="5"/>
  </cols>
  <sheetData>
    <row r="1" spans="1:250">
      <c r="A1" s="2"/>
      <c r="B1" s="2"/>
      <c r="C1" s="2"/>
      <c r="D1" s="3"/>
      <c r="E1" s="3"/>
      <c r="F1" s="3"/>
      <c r="G1" s="3"/>
      <c r="H1" s="3"/>
      <c r="I1" s="3"/>
      <c r="J1" s="3"/>
      <c r="K1" s="3"/>
      <c r="N1" s="3"/>
      <c r="O1" s="3"/>
      <c r="P1" s="3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</row>
    <row r="2" spans="1:250" s="10" customFormat="1" ht="33.6" customHeight="1">
      <c r="A2" s="6" t="s">
        <v>33</v>
      </c>
      <c r="B2" s="7"/>
      <c r="C2" s="7"/>
      <c r="D2" s="8"/>
      <c r="E2" s="8"/>
      <c r="F2" s="8"/>
      <c r="G2" s="8"/>
      <c r="H2" s="9"/>
      <c r="I2" s="9"/>
      <c r="J2" s="9"/>
      <c r="K2" s="9"/>
      <c r="L2" s="9"/>
      <c r="M2" s="9"/>
      <c r="N2" s="9"/>
      <c r="O2" s="9"/>
      <c r="P2" s="9"/>
    </row>
    <row r="3" spans="1:250" s="10" customFormat="1" ht="11.4" customHeight="1">
      <c r="A3" s="7"/>
      <c r="B3" s="7"/>
      <c r="C3" s="7"/>
      <c r="D3" s="8"/>
      <c r="E3" s="8"/>
      <c r="F3" s="8"/>
      <c r="G3" s="8"/>
      <c r="H3" s="9"/>
      <c r="I3" s="9"/>
      <c r="J3" s="9"/>
      <c r="K3" s="9"/>
      <c r="L3" s="9"/>
      <c r="M3" s="9"/>
      <c r="N3" s="9"/>
      <c r="O3" s="9"/>
      <c r="P3" s="9"/>
    </row>
    <row r="4" spans="1:250" s="10" customFormat="1" ht="15.6">
      <c r="A4" s="11"/>
      <c r="B4" s="12"/>
      <c r="D4" s="13"/>
      <c r="E4" s="13"/>
      <c r="F4" s="13"/>
      <c r="G4" s="13"/>
      <c r="H4" s="14"/>
      <c r="I4" s="14"/>
      <c r="J4" s="14"/>
      <c r="K4" s="14"/>
      <c r="L4" s="14"/>
      <c r="M4" s="14"/>
      <c r="N4" s="14"/>
      <c r="O4" s="14"/>
      <c r="P4" s="14"/>
    </row>
    <row r="5" spans="1:250" s="10" customFormat="1" ht="16.2" thickBot="1">
      <c r="A5" s="11"/>
      <c r="B5" s="15" t="s">
        <v>34</v>
      </c>
      <c r="C5" s="12"/>
      <c r="D5" s="13"/>
      <c r="E5" s="13"/>
      <c r="F5" s="13"/>
      <c r="G5" s="13"/>
      <c r="H5" s="14"/>
      <c r="I5" s="14"/>
      <c r="J5" s="14"/>
      <c r="K5" s="14"/>
      <c r="L5" s="14"/>
      <c r="M5" s="14"/>
      <c r="N5" s="14"/>
      <c r="O5" s="14"/>
      <c r="P5" s="14"/>
    </row>
    <row r="6" spans="1:250" s="10" customFormat="1" ht="31.2">
      <c r="A6" s="45" t="s">
        <v>0</v>
      </c>
      <c r="B6" s="43" t="s">
        <v>1</v>
      </c>
      <c r="C6" s="43" t="s">
        <v>2</v>
      </c>
      <c r="D6" s="41">
        <v>2015</v>
      </c>
      <c r="E6" s="41"/>
      <c r="F6" s="41"/>
      <c r="G6" s="41"/>
      <c r="H6" s="41"/>
      <c r="I6" s="41"/>
      <c r="J6" s="41"/>
      <c r="K6" s="41"/>
      <c r="L6" s="41"/>
      <c r="M6" s="41"/>
      <c r="N6" s="41"/>
      <c r="O6" s="42"/>
      <c r="P6" s="34" t="s">
        <v>44</v>
      </c>
      <c r="Q6" s="41">
        <v>2016</v>
      </c>
      <c r="R6" s="41"/>
      <c r="S6" s="41"/>
      <c r="T6" s="41"/>
      <c r="U6" s="41"/>
      <c r="V6" s="41"/>
      <c r="W6" s="41"/>
      <c r="X6" s="41"/>
      <c r="Y6" s="41"/>
      <c r="Z6" s="41"/>
      <c r="AA6" s="41"/>
      <c r="AB6" s="42"/>
      <c r="AC6" s="34" t="s">
        <v>45</v>
      </c>
      <c r="AD6" s="41">
        <v>2017</v>
      </c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2"/>
      <c r="AP6" s="34" t="s">
        <v>46</v>
      </c>
      <c r="AQ6" s="41">
        <v>2018</v>
      </c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2"/>
      <c r="BC6" s="34" t="s">
        <v>47</v>
      </c>
    </row>
    <row r="7" spans="1:250" s="10" customFormat="1" ht="31.2">
      <c r="A7" s="46"/>
      <c r="B7" s="44"/>
      <c r="C7" s="44"/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9</v>
      </c>
      <c r="K7" s="1" t="s">
        <v>10</v>
      </c>
      <c r="L7" s="1" t="s">
        <v>11</v>
      </c>
      <c r="M7" s="1" t="s">
        <v>12</v>
      </c>
      <c r="N7" s="1" t="s">
        <v>13</v>
      </c>
      <c r="O7" s="16" t="s">
        <v>14</v>
      </c>
      <c r="P7" s="35"/>
      <c r="Q7" s="1" t="s">
        <v>3</v>
      </c>
      <c r="R7" s="1" t="s">
        <v>4</v>
      </c>
      <c r="S7" s="1" t="s">
        <v>5</v>
      </c>
      <c r="T7" s="1" t="s">
        <v>6</v>
      </c>
      <c r="U7" s="1" t="s">
        <v>7</v>
      </c>
      <c r="V7" s="1" t="s">
        <v>8</v>
      </c>
      <c r="W7" s="1" t="s">
        <v>9</v>
      </c>
      <c r="X7" s="1" t="s">
        <v>10</v>
      </c>
      <c r="Y7" s="1" t="s">
        <v>11</v>
      </c>
      <c r="Z7" s="1" t="s">
        <v>12</v>
      </c>
      <c r="AA7" s="1" t="s">
        <v>13</v>
      </c>
      <c r="AB7" s="16" t="s">
        <v>14</v>
      </c>
      <c r="AC7" s="35"/>
      <c r="AD7" s="1" t="s">
        <v>3</v>
      </c>
      <c r="AE7" s="1" t="s">
        <v>4</v>
      </c>
      <c r="AF7" s="1" t="s">
        <v>5</v>
      </c>
      <c r="AG7" s="1" t="s">
        <v>6</v>
      </c>
      <c r="AH7" s="1" t="s">
        <v>7</v>
      </c>
      <c r="AI7" s="1" t="s">
        <v>8</v>
      </c>
      <c r="AJ7" s="1" t="s">
        <v>9</v>
      </c>
      <c r="AK7" s="1" t="s">
        <v>10</v>
      </c>
      <c r="AL7" s="1" t="s">
        <v>11</v>
      </c>
      <c r="AM7" s="1" t="s">
        <v>12</v>
      </c>
      <c r="AN7" s="1" t="s">
        <v>13</v>
      </c>
      <c r="AO7" s="16" t="s">
        <v>14</v>
      </c>
      <c r="AP7" s="35"/>
      <c r="AQ7" s="1" t="s">
        <v>3</v>
      </c>
      <c r="AR7" s="1" t="s">
        <v>4</v>
      </c>
      <c r="AS7" s="1" t="s">
        <v>5</v>
      </c>
      <c r="AT7" s="1" t="s">
        <v>6</v>
      </c>
      <c r="AU7" s="1" t="s">
        <v>7</v>
      </c>
      <c r="AV7" s="1" t="s">
        <v>8</v>
      </c>
      <c r="AW7" s="1" t="s">
        <v>9</v>
      </c>
      <c r="AX7" s="1" t="s">
        <v>10</v>
      </c>
      <c r="AY7" s="1" t="s">
        <v>11</v>
      </c>
      <c r="AZ7" s="1" t="s">
        <v>12</v>
      </c>
      <c r="BA7" s="1" t="s">
        <v>13</v>
      </c>
      <c r="BB7" s="16" t="s">
        <v>14</v>
      </c>
      <c r="BC7" s="35"/>
    </row>
    <row r="8" spans="1:250" s="10" customFormat="1" ht="15.6">
      <c r="A8" s="17" t="s">
        <v>15</v>
      </c>
      <c r="B8" s="18" t="s">
        <v>16</v>
      </c>
      <c r="C8" s="19" t="s">
        <v>17</v>
      </c>
      <c r="D8" s="24">
        <f t="shared" ref="D8:M8" si="0">D23+D39</f>
        <v>0</v>
      </c>
      <c r="E8" s="24">
        <f t="shared" si="0"/>
        <v>1</v>
      </c>
      <c r="F8" s="24">
        <f t="shared" si="0"/>
        <v>0</v>
      </c>
      <c r="G8" s="24">
        <f t="shared" si="0"/>
        <v>0</v>
      </c>
      <c r="H8" s="24">
        <f t="shared" si="0"/>
        <v>0</v>
      </c>
      <c r="I8" s="24">
        <f t="shared" si="0"/>
        <v>2</v>
      </c>
      <c r="J8" s="24">
        <f t="shared" si="0"/>
        <v>2</v>
      </c>
      <c r="K8" s="24">
        <f t="shared" si="0"/>
        <v>0</v>
      </c>
      <c r="L8" s="24">
        <f t="shared" si="0"/>
        <v>0</v>
      </c>
      <c r="M8" s="24">
        <f t="shared" si="0"/>
        <v>1</v>
      </c>
      <c r="N8" s="24">
        <f t="shared" ref="N8:O18" si="1">N23+N39</f>
        <v>0</v>
      </c>
      <c r="O8" s="24">
        <f t="shared" si="1"/>
        <v>0</v>
      </c>
      <c r="P8" s="24">
        <f>SUM(D8:O8)</f>
        <v>6</v>
      </c>
      <c r="Q8" s="24">
        <f t="shared" ref="Q8:U13" si="2">Q23+Q39</f>
        <v>2</v>
      </c>
      <c r="R8" s="24">
        <f t="shared" si="2"/>
        <v>0</v>
      </c>
      <c r="S8" s="24">
        <f t="shared" si="2"/>
        <v>0</v>
      </c>
      <c r="T8" s="24">
        <f t="shared" si="2"/>
        <v>0</v>
      </c>
      <c r="U8" s="24">
        <f t="shared" si="2"/>
        <v>0</v>
      </c>
      <c r="V8" s="24">
        <f t="shared" ref="V8:AB8" si="3">V23+V39</f>
        <v>4</v>
      </c>
      <c r="W8" s="24">
        <f t="shared" si="3"/>
        <v>1</v>
      </c>
      <c r="X8" s="24">
        <f t="shared" si="3"/>
        <v>0</v>
      </c>
      <c r="Y8" s="24">
        <f t="shared" si="3"/>
        <v>0</v>
      </c>
      <c r="Z8" s="24">
        <f t="shared" si="3"/>
        <v>2</v>
      </c>
      <c r="AA8" s="24">
        <f t="shared" si="3"/>
        <v>2</v>
      </c>
      <c r="AB8" s="24">
        <f t="shared" si="3"/>
        <v>1</v>
      </c>
      <c r="AC8" s="24">
        <f>SUM(Q8:AB8)</f>
        <v>12</v>
      </c>
      <c r="AD8" s="24">
        <f t="shared" ref="AD8:AO8" si="4">AD23+AD39</f>
        <v>1</v>
      </c>
      <c r="AE8" s="24">
        <f t="shared" si="4"/>
        <v>0</v>
      </c>
      <c r="AF8" s="24">
        <f t="shared" si="4"/>
        <v>0</v>
      </c>
      <c r="AG8" s="24">
        <f t="shared" si="4"/>
        <v>0</v>
      </c>
      <c r="AH8" s="24">
        <f t="shared" si="4"/>
        <v>3</v>
      </c>
      <c r="AI8" s="24">
        <f t="shared" si="4"/>
        <v>0</v>
      </c>
      <c r="AJ8" s="24">
        <f t="shared" si="4"/>
        <v>1</v>
      </c>
      <c r="AK8" s="24">
        <f t="shared" si="4"/>
        <v>0</v>
      </c>
      <c r="AL8" s="24">
        <f t="shared" si="4"/>
        <v>6</v>
      </c>
      <c r="AM8" s="24">
        <f t="shared" si="4"/>
        <v>2</v>
      </c>
      <c r="AN8" s="24">
        <f t="shared" si="4"/>
        <v>0</v>
      </c>
      <c r="AO8" s="24">
        <f t="shared" si="4"/>
        <v>4</v>
      </c>
      <c r="AP8" s="24">
        <f>SUM(AD8:AO8)</f>
        <v>17</v>
      </c>
      <c r="AQ8" s="24">
        <f t="shared" ref="AQ8:BB8" si="5">AQ23+AQ39</f>
        <v>0</v>
      </c>
      <c r="AR8" s="24">
        <f t="shared" si="5"/>
        <v>2</v>
      </c>
      <c r="AS8" s="24">
        <f t="shared" si="5"/>
        <v>0</v>
      </c>
      <c r="AT8" s="24">
        <f t="shared" si="5"/>
        <v>2</v>
      </c>
      <c r="AU8" s="24">
        <f t="shared" si="5"/>
        <v>0</v>
      </c>
      <c r="AV8" s="24">
        <f t="shared" si="5"/>
        <v>0</v>
      </c>
      <c r="AW8" s="24">
        <f t="shared" si="5"/>
        <v>0</v>
      </c>
      <c r="AX8" s="24">
        <f t="shared" si="5"/>
        <v>0</v>
      </c>
      <c r="AY8" s="24">
        <f t="shared" si="5"/>
        <v>0</v>
      </c>
      <c r="AZ8" s="24">
        <f t="shared" si="5"/>
        <v>0</v>
      </c>
      <c r="BA8" s="24">
        <f t="shared" si="5"/>
        <v>0</v>
      </c>
      <c r="BB8" s="24">
        <f t="shared" si="5"/>
        <v>0</v>
      </c>
      <c r="BC8" s="24">
        <f>SUM(AQ8:BB8)</f>
        <v>4</v>
      </c>
    </row>
    <row r="9" spans="1:250" s="10" customFormat="1" ht="15.6">
      <c r="A9" s="17" t="s">
        <v>18</v>
      </c>
      <c r="B9" s="18" t="s">
        <v>19</v>
      </c>
      <c r="C9" s="19" t="s">
        <v>20</v>
      </c>
      <c r="D9" s="24">
        <f t="shared" ref="D9:M9" si="6">D24+D40</f>
        <v>0</v>
      </c>
      <c r="E9" s="24">
        <f t="shared" si="6"/>
        <v>150</v>
      </c>
      <c r="F9" s="24">
        <f t="shared" si="6"/>
        <v>0</v>
      </c>
      <c r="G9" s="24">
        <f t="shared" si="6"/>
        <v>0</v>
      </c>
      <c r="H9" s="24">
        <f t="shared" si="6"/>
        <v>0</v>
      </c>
      <c r="I9" s="24">
        <f t="shared" si="6"/>
        <v>301</v>
      </c>
      <c r="J9" s="24">
        <f t="shared" si="6"/>
        <v>1300</v>
      </c>
      <c r="K9" s="24">
        <f t="shared" si="6"/>
        <v>0</v>
      </c>
      <c r="L9" s="24">
        <f t="shared" si="6"/>
        <v>0</v>
      </c>
      <c r="M9" s="24">
        <f t="shared" si="6"/>
        <v>150</v>
      </c>
      <c r="N9" s="24">
        <f t="shared" si="1"/>
        <v>0</v>
      </c>
      <c r="O9" s="24">
        <f t="shared" si="1"/>
        <v>0</v>
      </c>
      <c r="P9" s="24">
        <f t="shared" ref="P9:P18" si="7">SUM(D9:O9)</f>
        <v>1901</v>
      </c>
      <c r="Q9" s="24">
        <f t="shared" si="2"/>
        <v>450</v>
      </c>
      <c r="R9" s="24">
        <f t="shared" si="2"/>
        <v>0</v>
      </c>
      <c r="S9" s="24">
        <f t="shared" si="2"/>
        <v>0</v>
      </c>
      <c r="T9" s="24">
        <f t="shared" si="2"/>
        <v>0</v>
      </c>
      <c r="U9" s="24">
        <f t="shared" si="2"/>
        <v>0</v>
      </c>
      <c r="V9" s="38">
        <f t="shared" ref="V9:AB9" si="8">V24+V40</f>
        <v>307.5</v>
      </c>
      <c r="W9" s="38">
        <f t="shared" si="8"/>
        <v>3</v>
      </c>
      <c r="X9" s="38">
        <f t="shared" si="8"/>
        <v>0</v>
      </c>
      <c r="Y9" s="24">
        <f t="shared" si="8"/>
        <v>0</v>
      </c>
      <c r="Z9" s="24">
        <f t="shared" si="8"/>
        <v>3102</v>
      </c>
      <c r="AA9" s="24">
        <f t="shared" si="8"/>
        <v>205</v>
      </c>
      <c r="AB9" s="24">
        <f t="shared" si="8"/>
        <v>600</v>
      </c>
      <c r="AC9" s="24">
        <f t="shared" ref="AC9:AC18" si="9">SUM(Q9:AB9)</f>
        <v>4667.5</v>
      </c>
      <c r="AD9" s="24">
        <f t="shared" ref="AD9:AO9" si="10">AD24+AD40</f>
        <v>1500</v>
      </c>
      <c r="AE9" s="24">
        <f t="shared" si="10"/>
        <v>0</v>
      </c>
      <c r="AF9" s="24">
        <f t="shared" si="10"/>
        <v>0</v>
      </c>
      <c r="AG9" s="24">
        <f t="shared" si="10"/>
        <v>0</v>
      </c>
      <c r="AH9" s="24">
        <f t="shared" si="10"/>
        <v>685.9</v>
      </c>
      <c r="AI9" s="38">
        <f t="shared" si="10"/>
        <v>0</v>
      </c>
      <c r="AJ9" s="38">
        <f t="shared" si="10"/>
        <v>15</v>
      </c>
      <c r="AK9" s="38">
        <f t="shared" si="10"/>
        <v>0</v>
      </c>
      <c r="AL9" s="24">
        <f t="shared" si="10"/>
        <v>1370</v>
      </c>
      <c r="AM9" s="24">
        <f t="shared" si="10"/>
        <v>2087</v>
      </c>
      <c r="AN9" s="24">
        <f t="shared" si="10"/>
        <v>0</v>
      </c>
      <c r="AO9" s="24">
        <f t="shared" si="10"/>
        <v>850</v>
      </c>
      <c r="AP9" s="24">
        <f t="shared" ref="AP9:AP14" si="11">SUM(AD9:AO9)</f>
        <v>6507.9</v>
      </c>
      <c r="AQ9" s="24">
        <f t="shared" ref="AQ9:BB9" si="12">AQ24+AQ40</f>
        <v>0</v>
      </c>
      <c r="AR9" s="24">
        <f t="shared" si="12"/>
        <v>1451</v>
      </c>
      <c r="AS9" s="24">
        <f t="shared" si="12"/>
        <v>0</v>
      </c>
      <c r="AT9" s="24">
        <f t="shared" si="12"/>
        <v>136</v>
      </c>
      <c r="AU9" s="24">
        <f t="shared" si="12"/>
        <v>0</v>
      </c>
      <c r="AV9" s="38">
        <f t="shared" si="12"/>
        <v>0</v>
      </c>
      <c r="AW9" s="38">
        <f t="shared" si="12"/>
        <v>0</v>
      </c>
      <c r="AX9" s="38">
        <f t="shared" si="12"/>
        <v>0</v>
      </c>
      <c r="AY9" s="24">
        <f t="shared" si="12"/>
        <v>0</v>
      </c>
      <c r="AZ9" s="24">
        <f t="shared" si="12"/>
        <v>0</v>
      </c>
      <c r="BA9" s="24">
        <f t="shared" si="12"/>
        <v>0</v>
      </c>
      <c r="BB9" s="24">
        <f t="shared" si="12"/>
        <v>0</v>
      </c>
      <c r="BC9" s="24">
        <f t="shared" ref="BC9:BC14" si="13">SUM(AQ9:BB9)</f>
        <v>1587</v>
      </c>
    </row>
    <row r="10" spans="1:250" s="10" customFormat="1" ht="15.6">
      <c r="A10" s="17" t="s">
        <v>21</v>
      </c>
      <c r="B10" s="18" t="s">
        <v>22</v>
      </c>
      <c r="C10" s="19" t="s">
        <v>17</v>
      </c>
      <c r="D10" s="24">
        <f t="shared" ref="D10:M10" si="14">D25+D41</f>
        <v>0</v>
      </c>
      <c r="E10" s="24">
        <f t="shared" si="14"/>
        <v>0</v>
      </c>
      <c r="F10" s="24">
        <f t="shared" si="14"/>
        <v>0</v>
      </c>
      <c r="G10" s="24">
        <f t="shared" si="14"/>
        <v>0</v>
      </c>
      <c r="H10" s="24">
        <f t="shared" si="14"/>
        <v>0</v>
      </c>
      <c r="I10" s="24">
        <f t="shared" si="14"/>
        <v>0</v>
      </c>
      <c r="J10" s="24">
        <f t="shared" si="14"/>
        <v>0</v>
      </c>
      <c r="K10" s="24">
        <f t="shared" si="14"/>
        <v>0</v>
      </c>
      <c r="L10" s="24">
        <f t="shared" si="14"/>
        <v>0</v>
      </c>
      <c r="M10" s="24">
        <f t="shared" si="14"/>
        <v>0</v>
      </c>
      <c r="N10" s="24">
        <f t="shared" si="1"/>
        <v>0</v>
      </c>
      <c r="O10" s="24">
        <f t="shared" si="1"/>
        <v>0</v>
      </c>
      <c r="P10" s="24">
        <f t="shared" si="7"/>
        <v>0</v>
      </c>
      <c r="Q10" s="24">
        <f t="shared" si="2"/>
        <v>0</v>
      </c>
      <c r="R10" s="24">
        <f t="shared" si="2"/>
        <v>0</v>
      </c>
      <c r="S10" s="24">
        <f t="shared" si="2"/>
        <v>0</v>
      </c>
      <c r="T10" s="24">
        <f t="shared" si="2"/>
        <v>0</v>
      </c>
      <c r="U10" s="24">
        <f t="shared" si="2"/>
        <v>0</v>
      </c>
      <c r="V10" s="24">
        <f t="shared" ref="V10:AB10" si="15">V25+V41</f>
        <v>0</v>
      </c>
      <c r="W10" s="24">
        <f t="shared" si="15"/>
        <v>0</v>
      </c>
      <c r="X10" s="24">
        <f t="shared" si="15"/>
        <v>0</v>
      </c>
      <c r="Y10" s="24">
        <f t="shared" si="15"/>
        <v>0</v>
      </c>
      <c r="Z10" s="24">
        <f t="shared" si="15"/>
        <v>0</v>
      </c>
      <c r="AA10" s="24">
        <f t="shared" si="15"/>
        <v>0</v>
      </c>
      <c r="AB10" s="24">
        <f t="shared" si="15"/>
        <v>0</v>
      </c>
      <c r="AC10" s="24">
        <f t="shared" si="9"/>
        <v>0</v>
      </c>
      <c r="AD10" s="24">
        <f t="shared" ref="AD10:AO10" si="16">AD25+AD41</f>
        <v>0</v>
      </c>
      <c r="AE10" s="24">
        <f t="shared" si="16"/>
        <v>0</v>
      </c>
      <c r="AF10" s="24">
        <f t="shared" si="16"/>
        <v>0</v>
      </c>
      <c r="AG10" s="24">
        <f t="shared" si="16"/>
        <v>0</v>
      </c>
      <c r="AH10" s="24">
        <f t="shared" si="16"/>
        <v>1</v>
      </c>
      <c r="AI10" s="24">
        <f t="shared" si="16"/>
        <v>0</v>
      </c>
      <c r="AJ10" s="24">
        <f t="shared" si="16"/>
        <v>0</v>
      </c>
      <c r="AK10" s="24">
        <f t="shared" si="16"/>
        <v>0</v>
      </c>
      <c r="AL10" s="24">
        <f t="shared" si="16"/>
        <v>3</v>
      </c>
      <c r="AM10" s="24">
        <f t="shared" si="16"/>
        <v>0</v>
      </c>
      <c r="AN10" s="24">
        <f t="shared" si="16"/>
        <v>0</v>
      </c>
      <c r="AO10" s="24">
        <f t="shared" si="16"/>
        <v>0</v>
      </c>
      <c r="AP10" s="24">
        <f t="shared" si="11"/>
        <v>4</v>
      </c>
      <c r="AQ10" s="24">
        <f t="shared" ref="AQ10:BB10" si="17">AQ25+AQ41</f>
        <v>0</v>
      </c>
      <c r="AR10" s="24">
        <f t="shared" si="17"/>
        <v>0</v>
      </c>
      <c r="AS10" s="24">
        <f t="shared" si="17"/>
        <v>0</v>
      </c>
      <c r="AT10" s="24">
        <f t="shared" si="17"/>
        <v>0</v>
      </c>
      <c r="AU10" s="24">
        <f t="shared" si="17"/>
        <v>0</v>
      </c>
      <c r="AV10" s="24">
        <f t="shared" si="17"/>
        <v>0</v>
      </c>
      <c r="AW10" s="24">
        <f t="shared" si="17"/>
        <v>0</v>
      </c>
      <c r="AX10" s="24">
        <f t="shared" si="17"/>
        <v>0</v>
      </c>
      <c r="AY10" s="24">
        <f t="shared" si="17"/>
        <v>0</v>
      </c>
      <c r="AZ10" s="24">
        <f t="shared" si="17"/>
        <v>0</v>
      </c>
      <c r="BA10" s="24">
        <f t="shared" si="17"/>
        <v>0</v>
      </c>
      <c r="BB10" s="24">
        <f t="shared" si="17"/>
        <v>0</v>
      </c>
      <c r="BC10" s="24">
        <f t="shared" si="13"/>
        <v>0</v>
      </c>
    </row>
    <row r="11" spans="1:250" s="10" customFormat="1" ht="15.6">
      <c r="A11" s="17" t="s">
        <v>23</v>
      </c>
      <c r="B11" s="18" t="s">
        <v>24</v>
      </c>
      <c r="C11" s="19" t="s">
        <v>17</v>
      </c>
      <c r="D11" s="24">
        <f t="shared" ref="D11:M11" si="18">D26+D42</f>
        <v>0</v>
      </c>
      <c r="E11" s="24">
        <f t="shared" si="18"/>
        <v>1</v>
      </c>
      <c r="F11" s="24">
        <f t="shared" si="18"/>
        <v>0</v>
      </c>
      <c r="G11" s="24">
        <f t="shared" si="18"/>
        <v>0</v>
      </c>
      <c r="H11" s="24">
        <f t="shared" si="18"/>
        <v>0</v>
      </c>
      <c r="I11" s="24">
        <f t="shared" si="18"/>
        <v>2</v>
      </c>
      <c r="J11" s="24">
        <f t="shared" si="18"/>
        <v>2</v>
      </c>
      <c r="K11" s="24">
        <f t="shared" si="18"/>
        <v>0</v>
      </c>
      <c r="L11" s="24">
        <f t="shared" si="18"/>
        <v>0</v>
      </c>
      <c r="M11" s="24">
        <f t="shared" si="18"/>
        <v>1</v>
      </c>
      <c r="N11" s="24">
        <f t="shared" si="1"/>
        <v>0</v>
      </c>
      <c r="O11" s="24">
        <f t="shared" si="1"/>
        <v>0</v>
      </c>
      <c r="P11" s="24">
        <f t="shared" si="7"/>
        <v>6</v>
      </c>
      <c r="Q11" s="24">
        <f t="shared" si="2"/>
        <v>2</v>
      </c>
      <c r="R11" s="24">
        <f t="shared" si="2"/>
        <v>0</v>
      </c>
      <c r="S11" s="24">
        <f t="shared" si="2"/>
        <v>0</v>
      </c>
      <c r="T11" s="24">
        <f t="shared" si="2"/>
        <v>0</v>
      </c>
      <c r="U11" s="24">
        <f t="shared" si="2"/>
        <v>0</v>
      </c>
      <c r="V11" s="24">
        <f t="shared" ref="V11:AB11" si="19">V26+V42</f>
        <v>4</v>
      </c>
      <c r="W11" s="24">
        <f t="shared" si="19"/>
        <v>0</v>
      </c>
      <c r="X11" s="24">
        <f t="shared" si="19"/>
        <v>1</v>
      </c>
      <c r="Y11" s="24">
        <f t="shared" si="19"/>
        <v>0</v>
      </c>
      <c r="Z11" s="24">
        <f t="shared" si="19"/>
        <v>2</v>
      </c>
      <c r="AA11" s="24">
        <f t="shared" si="19"/>
        <v>0</v>
      </c>
      <c r="AB11" s="24">
        <f t="shared" si="19"/>
        <v>3</v>
      </c>
      <c r="AC11" s="24">
        <f t="shared" si="9"/>
        <v>12</v>
      </c>
      <c r="AD11" s="24">
        <f t="shared" ref="AD11:AO11" si="20">AD26+AD42</f>
        <v>0</v>
      </c>
      <c r="AE11" s="24">
        <f t="shared" si="20"/>
        <v>0</v>
      </c>
      <c r="AF11" s="24">
        <f t="shared" si="20"/>
        <v>0</v>
      </c>
      <c r="AG11" s="24">
        <f t="shared" si="20"/>
        <v>1</v>
      </c>
      <c r="AH11" s="24">
        <f t="shared" si="20"/>
        <v>2</v>
      </c>
      <c r="AI11" s="24">
        <f t="shared" si="20"/>
        <v>0</v>
      </c>
      <c r="AJ11" s="24">
        <f t="shared" si="20"/>
        <v>0</v>
      </c>
      <c r="AK11" s="24">
        <f t="shared" si="20"/>
        <v>1</v>
      </c>
      <c r="AL11" s="24">
        <f t="shared" si="20"/>
        <v>3</v>
      </c>
      <c r="AM11" s="24">
        <f t="shared" si="20"/>
        <v>6</v>
      </c>
      <c r="AN11" s="24">
        <f t="shared" si="20"/>
        <v>0</v>
      </c>
      <c r="AO11" s="24">
        <f t="shared" si="20"/>
        <v>4</v>
      </c>
      <c r="AP11" s="24">
        <f t="shared" si="11"/>
        <v>17</v>
      </c>
      <c r="AQ11" s="24">
        <f t="shared" ref="AQ11:BB11" si="21">AQ26+AQ42</f>
        <v>0</v>
      </c>
      <c r="AR11" s="24">
        <f t="shared" si="21"/>
        <v>1</v>
      </c>
      <c r="AS11" s="24">
        <f t="shared" si="21"/>
        <v>0</v>
      </c>
      <c r="AT11" s="24">
        <f t="shared" si="21"/>
        <v>2</v>
      </c>
      <c r="AU11" s="24">
        <f t="shared" si="21"/>
        <v>0</v>
      </c>
      <c r="AV11" s="24">
        <f t="shared" si="21"/>
        <v>0</v>
      </c>
      <c r="AW11" s="24">
        <f t="shared" si="21"/>
        <v>0</v>
      </c>
      <c r="AX11" s="24">
        <f t="shared" si="21"/>
        <v>0</v>
      </c>
      <c r="AY11" s="24">
        <f t="shared" si="21"/>
        <v>0</v>
      </c>
      <c r="AZ11" s="24">
        <f t="shared" si="21"/>
        <v>0</v>
      </c>
      <c r="BA11" s="24">
        <f t="shared" si="21"/>
        <v>0</v>
      </c>
      <c r="BB11" s="24">
        <f t="shared" si="21"/>
        <v>0</v>
      </c>
      <c r="BC11" s="24">
        <f t="shared" si="13"/>
        <v>3</v>
      </c>
    </row>
    <row r="12" spans="1:250" s="10" customFormat="1" ht="15.6">
      <c r="A12" s="17" t="s">
        <v>25</v>
      </c>
      <c r="B12" s="18" t="s">
        <v>26</v>
      </c>
      <c r="C12" s="19" t="s">
        <v>20</v>
      </c>
      <c r="D12" s="24">
        <f t="shared" ref="D12:M12" si="22">D27+D43</f>
        <v>0</v>
      </c>
      <c r="E12" s="24">
        <f t="shared" si="22"/>
        <v>150</v>
      </c>
      <c r="F12" s="24">
        <f t="shared" si="22"/>
        <v>0</v>
      </c>
      <c r="G12" s="24">
        <f t="shared" si="22"/>
        <v>0</v>
      </c>
      <c r="H12" s="24">
        <f t="shared" si="22"/>
        <v>0</v>
      </c>
      <c r="I12" s="24">
        <f t="shared" si="22"/>
        <v>301</v>
      </c>
      <c r="J12" s="24">
        <f t="shared" si="22"/>
        <v>1300</v>
      </c>
      <c r="K12" s="24">
        <f t="shared" si="22"/>
        <v>0</v>
      </c>
      <c r="L12" s="24">
        <f t="shared" si="22"/>
        <v>0</v>
      </c>
      <c r="M12" s="24">
        <f t="shared" si="22"/>
        <v>150</v>
      </c>
      <c r="N12" s="24">
        <f t="shared" si="1"/>
        <v>0</v>
      </c>
      <c r="O12" s="24">
        <f t="shared" si="1"/>
        <v>0</v>
      </c>
      <c r="P12" s="24">
        <f t="shared" si="7"/>
        <v>1901</v>
      </c>
      <c r="Q12" s="24">
        <f t="shared" si="2"/>
        <v>450</v>
      </c>
      <c r="R12" s="24">
        <f t="shared" si="2"/>
        <v>0</v>
      </c>
      <c r="S12" s="24">
        <f t="shared" si="2"/>
        <v>0</v>
      </c>
      <c r="T12" s="24">
        <f t="shared" si="2"/>
        <v>0</v>
      </c>
      <c r="U12" s="24">
        <f t="shared" si="2"/>
        <v>0</v>
      </c>
      <c r="V12" s="38">
        <f t="shared" ref="V12:AB12" si="23">V27+V43</f>
        <v>307.5</v>
      </c>
      <c r="W12" s="38">
        <f t="shared" si="23"/>
        <v>0</v>
      </c>
      <c r="X12" s="38">
        <f t="shared" si="23"/>
        <v>3</v>
      </c>
      <c r="Y12" s="24">
        <f t="shared" si="23"/>
        <v>0</v>
      </c>
      <c r="Z12" s="24">
        <f t="shared" si="23"/>
        <v>3102</v>
      </c>
      <c r="AA12" s="24">
        <f t="shared" si="23"/>
        <v>0</v>
      </c>
      <c r="AB12" s="24">
        <f t="shared" si="23"/>
        <v>805</v>
      </c>
      <c r="AC12" s="24">
        <f t="shared" si="9"/>
        <v>4667.5</v>
      </c>
      <c r="AD12" s="24">
        <f t="shared" ref="AD12:AO12" si="24">AD27+AD43</f>
        <v>0</v>
      </c>
      <c r="AE12" s="24">
        <f t="shared" si="24"/>
        <v>0</v>
      </c>
      <c r="AF12" s="24">
        <f t="shared" si="24"/>
        <v>0</v>
      </c>
      <c r="AG12" s="24">
        <f t="shared" si="24"/>
        <v>1500</v>
      </c>
      <c r="AH12" s="24">
        <f t="shared" si="24"/>
        <v>105</v>
      </c>
      <c r="AI12" s="38">
        <f t="shared" si="24"/>
        <v>0</v>
      </c>
      <c r="AJ12" s="38">
        <f t="shared" si="24"/>
        <v>0</v>
      </c>
      <c r="AK12" s="38">
        <f t="shared" si="24"/>
        <v>15</v>
      </c>
      <c r="AL12" s="24">
        <f t="shared" si="24"/>
        <v>450</v>
      </c>
      <c r="AM12" s="24">
        <f t="shared" si="24"/>
        <v>4524</v>
      </c>
      <c r="AN12" s="24">
        <f t="shared" si="24"/>
        <v>0</v>
      </c>
      <c r="AO12" s="24">
        <f t="shared" si="24"/>
        <v>230</v>
      </c>
      <c r="AP12" s="24">
        <f t="shared" si="11"/>
        <v>6824</v>
      </c>
      <c r="AQ12" s="24">
        <f t="shared" ref="AQ12:BB12" si="25">AQ27+AQ43</f>
        <v>0</v>
      </c>
      <c r="AR12" s="24">
        <f t="shared" si="25"/>
        <v>45</v>
      </c>
      <c r="AS12" s="24">
        <f t="shared" si="25"/>
        <v>0</v>
      </c>
      <c r="AT12" s="24">
        <f t="shared" si="25"/>
        <v>136</v>
      </c>
      <c r="AU12" s="24">
        <f t="shared" si="25"/>
        <v>0</v>
      </c>
      <c r="AV12" s="38">
        <f t="shared" si="25"/>
        <v>0</v>
      </c>
      <c r="AW12" s="38">
        <f t="shared" si="25"/>
        <v>0</v>
      </c>
      <c r="AX12" s="38">
        <f t="shared" si="25"/>
        <v>0</v>
      </c>
      <c r="AY12" s="24">
        <f t="shared" si="25"/>
        <v>0</v>
      </c>
      <c r="AZ12" s="24">
        <f t="shared" si="25"/>
        <v>0</v>
      </c>
      <c r="BA12" s="24">
        <f t="shared" si="25"/>
        <v>0</v>
      </c>
      <c r="BB12" s="24">
        <f t="shared" si="25"/>
        <v>0</v>
      </c>
      <c r="BC12" s="24">
        <f t="shared" si="13"/>
        <v>181</v>
      </c>
    </row>
    <row r="13" spans="1:250" s="10" customFormat="1" ht="15.6">
      <c r="A13" s="17" t="s">
        <v>27</v>
      </c>
      <c r="B13" s="18" t="s">
        <v>28</v>
      </c>
      <c r="C13" s="19" t="s">
        <v>37</v>
      </c>
      <c r="D13" s="27">
        <f t="shared" ref="D13:M13" si="26">D28+D44</f>
        <v>0</v>
      </c>
      <c r="E13" s="27">
        <f t="shared" si="26"/>
        <v>41401.5</v>
      </c>
      <c r="F13" s="27">
        <f t="shared" si="26"/>
        <v>0</v>
      </c>
      <c r="G13" s="27">
        <f t="shared" si="26"/>
        <v>0</v>
      </c>
      <c r="H13" s="27">
        <f t="shared" si="26"/>
        <v>0</v>
      </c>
      <c r="I13" s="27">
        <f t="shared" si="26"/>
        <v>83353</v>
      </c>
      <c r="J13" s="27">
        <f t="shared" si="26"/>
        <v>2088558.03</v>
      </c>
      <c r="K13" s="27">
        <f t="shared" si="26"/>
        <v>0</v>
      </c>
      <c r="L13" s="27">
        <f t="shared" si="26"/>
        <v>0</v>
      </c>
      <c r="M13" s="27">
        <f t="shared" si="26"/>
        <v>41401.5</v>
      </c>
      <c r="N13" s="27">
        <f t="shared" si="1"/>
        <v>0</v>
      </c>
      <c r="O13" s="27">
        <f t="shared" si="1"/>
        <v>0</v>
      </c>
      <c r="P13" s="24">
        <f t="shared" si="7"/>
        <v>2254714.0300000003</v>
      </c>
      <c r="Q13" s="27">
        <f t="shared" si="2"/>
        <v>141534</v>
      </c>
      <c r="R13" s="27">
        <f t="shared" si="2"/>
        <v>0</v>
      </c>
      <c r="S13" s="27">
        <f t="shared" si="2"/>
        <v>0</v>
      </c>
      <c r="T13" s="27">
        <f t="shared" si="2"/>
        <v>0</v>
      </c>
      <c r="U13" s="27">
        <f t="shared" si="2"/>
        <v>0</v>
      </c>
      <c r="V13" s="27">
        <f t="shared" ref="V13:AB13" si="27">V28+V44</f>
        <v>96006</v>
      </c>
      <c r="W13" s="27">
        <f t="shared" si="27"/>
        <v>0</v>
      </c>
      <c r="X13" s="27">
        <f t="shared" si="27"/>
        <v>943.56</v>
      </c>
      <c r="Y13" s="27">
        <f t="shared" si="27"/>
        <v>0</v>
      </c>
      <c r="Z13" s="24">
        <f>Z28+Z44</f>
        <v>35483290.659999996</v>
      </c>
      <c r="AA13" s="27">
        <f t="shared" si="27"/>
        <v>0</v>
      </c>
      <c r="AB13" s="27">
        <f t="shared" si="27"/>
        <v>243977.95</v>
      </c>
      <c r="AC13" s="24">
        <f t="shared" si="9"/>
        <v>35965752.170000002</v>
      </c>
      <c r="AD13" s="27">
        <f t="shared" ref="AD13:AO13" si="28">AD28+AD44</f>
        <v>0</v>
      </c>
      <c r="AE13" s="27">
        <f t="shared" si="28"/>
        <v>0</v>
      </c>
      <c r="AF13" s="27">
        <f t="shared" si="28"/>
        <v>0</v>
      </c>
      <c r="AG13" s="27">
        <f t="shared" si="28"/>
        <v>305850</v>
      </c>
      <c r="AH13" s="27">
        <f t="shared" si="28"/>
        <v>20940</v>
      </c>
      <c r="AI13" s="27">
        <f t="shared" si="28"/>
        <v>0</v>
      </c>
      <c r="AJ13" s="27">
        <f t="shared" si="28"/>
        <v>0</v>
      </c>
      <c r="AK13" s="27">
        <f t="shared" si="28"/>
        <v>550</v>
      </c>
      <c r="AL13" s="27">
        <f t="shared" si="28"/>
        <v>91755</v>
      </c>
      <c r="AM13" s="24">
        <f t="shared" si="28"/>
        <v>1478960.21</v>
      </c>
      <c r="AN13" s="27">
        <f t="shared" si="28"/>
        <v>0</v>
      </c>
      <c r="AO13" s="27">
        <f t="shared" si="28"/>
        <v>46897</v>
      </c>
      <c r="AP13" s="24">
        <f t="shared" si="11"/>
        <v>1944952.21</v>
      </c>
      <c r="AQ13" s="27">
        <f t="shared" ref="AQ13:BB13" si="29">AQ28+AQ44</f>
        <v>0</v>
      </c>
      <c r="AR13" s="24">
        <f t="shared" si="29"/>
        <v>12637.35</v>
      </c>
      <c r="AS13" s="27">
        <f t="shared" si="29"/>
        <v>0</v>
      </c>
      <c r="AT13" s="27">
        <f t="shared" si="29"/>
        <v>14779.04</v>
      </c>
      <c r="AU13" s="27">
        <f t="shared" si="29"/>
        <v>0</v>
      </c>
      <c r="AV13" s="27">
        <f t="shared" si="29"/>
        <v>0</v>
      </c>
      <c r="AW13" s="27">
        <f t="shared" si="29"/>
        <v>0</v>
      </c>
      <c r="AX13" s="27">
        <f t="shared" si="29"/>
        <v>0</v>
      </c>
      <c r="AY13" s="27">
        <f t="shared" si="29"/>
        <v>0</v>
      </c>
      <c r="AZ13" s="24">
        <f t="shared" si="29"/>
        <v>0</v>
      </c>
      <c r="BA13" s="27">
        <f t="shared" si="29"/>
        <v>0</v>
      </c>
      <c r="BB13" s="27">
        <f t="shared" si="29"/>
        <v>0</v>
      </c>
      <c r="BC13" s="24">
        <f t="shared" si="13"/>
        <v>27416.39</v>
      </c>
    </row>
    <row r="14" spans="1:250" s="10" customFormat="1" ht="15.6">
      <c r="A14" s="17" t="s">
        <v>29</v>
      </c>
      <c r="B14" s="18" t="s">
        <v>30</v>
      </c>
      <c r="C14" s="19" t="s">
        <v>17</v>
      </c>
      <c r="D14" s="24">
        <f t="shared" ref="D14:M14" si="30">D29+D45</f>
        <v>0</v>
      </c>
      <c r="E14" s="24">
        <f t="shared" si="30"/>
        <v>1</v>
      </c>
      <c r="F14" s="24">
        <f t="shared" si="30"/>
        <v>0</v>
      </c>
      <c r="G14" s="24">
        <f t="shared" si="30"/>
        <v>0</v>
      </c>
      <c r="H14" s="24">
        <f t="shared" si="30"/>
        <v>0</v>
      </c>
      <c r="I14" s="24">
        <f t="shared" si="30"/>
        <v>1</v>
      </c>
      <c r="J14" s="24">
        <f t="shared" si="30"/>
        <v>0</v>
      </c>
      <c r="K14" s="24">
        <f t="shared" si="30"/>
        <v>0</v>
      </c>
      <c r="L14" s="24">
        <f t="shared" si="30"/>
        <v>0</v>
      </c>
      <c r="M14" s="24">
        <f t="shared" si="30"/>
        <v>1</v>
      </c>
      <c r="N14" s="24">
        <f t="shared" si="1"/>
        <v>0</v>
      </c>
      <c r="O14" s="24">
        <f t="shared" si="1"/>
        <v>1</v>
      </c>
      <c r="P14" s="24">
        <f t="shared" si="7"/>
        <v>4</v>
      </c>
      <c r="Q14" s="24">
        <f t="shared" ref="Q14:U15" si="31">Q29+Q45</f>
        <v>1</v>
      </c>
      <c r="R14" s="24">
        <f t="shared" si="31"/>
        <v>0</v>
      </c>
      <c r="S14" s="24">
        <f t="shared" si="31"/>
        <v>1</v>
      </c>
      <c r="T14" s="24">
        <f t="shared" si="31"/>
        <v>0</v>
      </c>
      <c r="U14" s="24">
        <f t="shared" si="31"/>
        <v>0</v>
      </c>
      <c r="V14" s="24">
        <f t="shared" ref="V14:AB14" si="32">V29+V45</f>
        <v>0</v>
      </c>
      <c r="W14" s="24">
        <f t="shared" si="32"/>
        <v>3</v>
      </c>
      <c r="X14" s="24">
        <f t="shared" si="32"/>
        <v>0</v>
      </c>
      <c r="Y14" s="24">
        <f t="shared" si="32"/>
        <v>0</v>
      </c>
      <c r="Z14" s="24">
        <f t="shared" si="32"/>
        <v>0</v>
      </c>
      <c r="AA14" s="24">
        <f t="shared" si="32"/>
        <v>0</v>
      </c>
      <c r="AB14" s="24">
        <f t="shared" si="32"/>
        <v>3</v>
      </c>
      <c r="AC14" s="24">
        <f t="shared" si="9"/>
        <v>8</v>
      </c>
      <c r="AD14" s="24">
        <f t="shared" ref="AD14:AO14" si="33">AD29+AD45</f>
        <v>0</v>
      </c>
      <c r="AE14" s="24">
        <f t="shared" si="33"/>
        <v>1</v>
      </c>
      <c r="AF14" s="24">
        <f t="shared" si="33"/>
        <v>0</v>
      </c>
      <c r="AG14" s="24">
        <f t="shared" si="33"/>
        <v>0</v>
      </c>
      <c r="AH14" s="24">
        <f t="shared" si="33"/>
        <v>1</v>
      </c>
      <c r="AI14" s="24">
        <f t="shared" si="33"/>
        <v>1</v>
      </c>
      <c r="AJ14" s="24">
        <f t="shared" si="33"/>
        <v>1</v>
      </c>
      <c r="AK14" s="24">
        <f t="shared" si="33"/>
        <v>0</v>
      </c>
      <c r="AL14" s="24">
        <f t="shared" si="33"/>
        <v>0</v>
      </c>
      <c r="AM14" s="24">
        <f t="shared" si="33"/>
        <v>1</v>
      </c>
      <c r="AN14" s="24">
        <f t="shared" si="33"/>
        <v>0</v>
      </c>
      <c r="AO14" s="24">
        <f t="shared" si="33"/>
        <v>2</v>
      </c>
      <c r="AP14" s="24">
        <f t="shared" si="11"/>
        <v>7</v>
      </c>
      <c r="AQ14" s="24">
        <f t="shared" ref="AQ14:BB14" si="34">AQ29+AQ45</f>
        <v>0</v>
      </c>
      <c r="AR14" s="24">
        <f t="shared" si="34"/>
        <v>0</v>
      </c>
      <c r="AS14" s="24">
        <f t="shared" si="34"/>
        <v>1</v>
      </c>
      <c r="AT14" s="24">
        <f t="shared" si="34"/>
        <v>1</v>
      </c>
      <c r="AU14" s="24">
        <f t="shared" si="34"/>
        <v>0</v>
      </c>
      <c r="AV14" s="24">
        <f t="shared" si="34"/>
        <v>0</v>
      </c>
      <c r="AW14" s="24">
        <f t="shared" si="34"/>
        <v>0</v>
      </c>
      <c r="AX14" s="24">
        <f t="shared" si="34"/>
        <v>0</v>
      </c>
      <c r="AY14" s="24">
        <f t="shared" si="34"/>
        <v>0</v>
      </c>
      <c r="AZ14" s="24">
        <f t="shared" si="34"/>
        <v>0</v>
      </c>
      <c r="BA14" s="24">
        <f t="shared" si="34"/>
        <v>0</v>
      </c>
      <c r="BB14" s="24">
        <f t="shared" si="34"/>
        <v>0</v>
      </c>
      <c r="BC14" s="24">
        <f t="shared" si="13"/>
        <v>2</v>
      </c>
    </row>
    <row r="15" spans="1:250" s="10" customFormat="1" ht="15.6">
      <c r="A15" s="17" t="s">
        <v>31</v>
      </c>
      <c r="B15" s="18" t="s">
        <v>32</v>
      </c>
      <c r="C15" s="19" t="s">
        <v>20</v>
      </c>
      <c r="D15" s="24">
        <f t="shared" ref="D15:M15" si="35">D30+D46</f>
        <v>0</v>
      </c>
      <c r="E15" s="24">
        <f t="shared" si="35"/>
        <v>150</v>
      </c>
      <c r="F15" s="24">
        <f t="shared" si="35"/>
        <v>0</v>
      </c>
      <c r="G15" s="24">
        <f t="shared" si="35"/>
        <v>0</v>
      </c>
      <c r="H15" s="24">
        <f t="shared" si="35"/>
        <v>0</v>
      </c>
      <c r="I15" s="24">
        <f t="shared" si="35"/>
        <v>1</v>
      </c>
      <c r="J15" s="24">
        <f t="shared" si="35"/>
        <v>0</v>
      </c>
      <c r="K15" s="24">
        <f t="shared" si="35"/>
        <v>0</v>
      </c>
      <c r="L15" s="24">
        <f t="shared" si="35"/>
        <v>0</v>
      </c>
      <c r="M15" s="24">
        <f t="shared" si="35"/>
        <v>300</v>
      </c>
      <c r="N15" s="24">
        <f t="shared" si="1"/>
        <v>0</v>
      </c>
      <c r="O15" s="24">
        <f t="shared" si="1"/>
        <v>300</v>
      </c>
      <c r="P15" s="24">
        <f t="shared" si="7"/>
        <v>751</v>
      </c>
      <c r="Q15" s="24">
        <f t="shared" si="31"/>
        <v>150</v>
      </c>
      <c r="R15" s="24">
        <f t="shared" si="31"/>
        <v>0</v>
      </c>
      <c r="S15" s="24">
        <f t="shared" si="31"/>
        <v>300</v>
      </c>
      <c r="T15" s="24">
        <f t="shared" si="31"/>
        <v>0</v>
      </c>
      <c r="U15" s="24">
        <f t="shared" si="31"/>
        <v>0</v>
      </c>
      <c r="V15" s="24">
        <f t="shared" ref="V15:AB15" si="36">V30+V46</f>
        <v>0</v>
      </c>
      <c r="W15" s="38">
        <f t="shared" si="36"/>
        <v>7.5</v>
      </c>
      <c r="X15" s="24">
        <f t="shared" si="36"/>
        <v>0</v>
      </c>
      <c r="Y15" s="24">
        <f t="shared" si="36"/>
        <v>0</v>
      </c>
      <c r="Z15" s="24">
        <f t="shared" si="36"/>
        <v>0</v>
      </c>
      <c r="AA15" s="24">
        <f t="shared" si="36"/>
        <v>0</v>
      </c>
      <c r="AB15" s="24">
        <f t="shared" si="36"/>
        <v>505</v>
      </c>
      <c r="AC15" s="24">
        <f>SUM(Q15:AB15)</f>
        <v>962.5</v>
      </c>
      <c r="AD15" s="24">
        <f t="shared" ref="AD15:AO15" si="37">AD30+AD46</f>
        <v>0</v>
      </c>
      <c r="AE15" s="24">
        <f t="shared" si="37"/>
        <v>300</v>
      </c>
      <c r="AF15" s="24">
        <f t="shared" si="37"/>
        <v>0</v>
      </c>
      <c r="AG15" s="24">
        <f t="shared" si="37"/>
        <v>0</v>
      </c>
      <c r="AH15" s="24">
        <f t="shared" si="37"/>
        <v>5</v>
      </c>
      <c r="AI15" s="24">
        <f t="shared" si="37"/>
        <v>1500</v>
      </c>
      <c r="AJ15" s="38">
        <f t="shared" si="37"/>
        <v>100</v>
      </c>
      <c r="AK15" s="24">
        <f t="shared" si="37"/>
        <v>0</v>
      </c>
      <c r="AL15" s="24">
        <f t="shared" si="37"/>
        <v>0</v>
      </c>
      <c r="AM15" s="24">
        <f t="shared" si="37"/>
        <v>15</v>
      </c>
      <c r="AN15" s="24">
        <f t="shared" si="37"/>
        <v>0</v>
      </c>
      <c r="AO15" s="24">
        <f t="shared" si="37"/>
        <v>230</v>
      </c>
      <c r="AP15" s="24">
        <f>SUM(AD15:AO15)</f>
        <v>2150</v>
      </c>
      <c r="AQ15" s="24">
        <f t="shared" ref="AQ15:BB15" si="38">AQ30+AQ46</f>
        <v>0</v>
      </c>
      <c r="AR15" s="24">
        <f t="shared" si="38"/>
        <v>0</v>
      </c>
      <c r="AS15" s="24">
        <f t="shared" si="38"/>
        <v>45</v>
      </c>
      <c r="AT15" s="24">
        <f t="shared" si="38"/>
        <v>120</v>
      </c>
      <c r="AU15" s="24">
        <f t="shared" si="38"/>
        <v>0</v>
      </c>
      <c r="AV15" s="24">
        <f t="shared" si="38"/>
        <v>0</v>
      </c>
      <c r="AW15" s="38">
        <f t="shared" si="38"/>
        <v>0</v>
      </c>
      <c r="AX15" s="24">
        <f t="shared" si="38"/>
        <v>0</v>
      </c>
      <c r="AY15" s="24">
        <f t="shared" si="38"/>
        <v>0</v>
      </c>
      <c r="AZ15" s="24">
        <f t="shared" si="38"/>
        <v>0</v>
      </c>
      <c r="BA15" s="24">
        <f t="shared" si="38"/>
        <v>0</v>
      </c>
      <c r="BB15" s="24">
        <f t="shared" si="38"/>
        <v>0</v>
      </c>
      <c r="BC15" s="24">
        <f>SUM(AQ15:BB15)</f>
        <v>165</v>
      </c>
    </row>
    <row r="16" spans="1:250" s="10" customFormat="1" ht="15.6">
      <c r="A16" s="17" t="s">
        <v>40</v>
      </c>
      <c r="B16" s="18" t="s">
        <v>38</v>
      </c>
      <c r="C16" s="19" t="s">
        <v>17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f>M31+M47</f>
        <v>1</v>
      </c>
      <c r="N16" s="24">
        <f t="shared" si="1"/>
        <v>0</v>
      </c>
      <c r="O16" s="24">
        <f t="shared" si="1"/>
        <v>1</v>
      </c>
      <c r="P16" s="24">
        <f t="shared" si="7"/>
        <v>2</v>
      </c>
      <c r="Q16" s="24">
        <v>0</v>
      </c>
      <c r="R16" s="24">
        <v>0</v>
      </c>
      <c r="S16" s="24">
        <v>0</v>
      </c>
      <c r="T16" s="24">
        <v>0</v>
      </c>
      <c r="U16" s="24">
        <v>0</v>
      </c>
      <c r="V16" s="24">
        <v>0</v>
      </c>
      <c r="W16" s="24">
        <v>0</v>
      </c>
      <c r="X16" s="24">
        <v>0</v>
      </c>
      <c r="Y16" s="24">
        <v>0</v>
      </c>
      <c r="Z16" s="24">
        <v>0</v>
      </c>
      <c r="AA16" s="24">
        <v>0</v>
      </c>
      <c r="AB16" s="24">
        <v>0</v>
      </c>
      <c r="AC16" s="24">
        <f t="shared" si="9"/>
        <v>0</v>
      </c>
      <c r="AD16" s="24">
        <v>0</v>
      </c>
      <c r="AE16" s="24">
        <v>0</v>
      </c>
      <c r="AF16" s="24">
        <v>0</v>
      </c>
      <c r="AG16" s="24">
        <v>0</v>
      </c>
      <c r="AH16" s="24">
        <v>0</v>
      </c>
      <c r="AI16" s="24">
        <v>0</v>
      </c>
      <c r="AJ16" s="24">
        <v>0</v>
      </c>
      <c r="AK16" s="24">
        <v>0</v>
      </c>
      <c r="AL16" s="24">
        <v>0</v>
      </c>
      <c r="AM16" s="24">
        <v>0</v>
      </c>
      <c r="AN16" s="24">
        <v>0</v>
      </c>
      <c r="AO16" s="24">
        <v>0</v>
      </c>
      <c r="AP16" s="24">
        <f>SUM(AD16:AO16)</f>
        <v>0</v>
      </c>
      <c r="AQ16" s="24">
        <v>0</v>
      </c>
      <c r="AR16" s="24">
        <v>0</v>
      </c>
      <c r="AS16" s="24">
        <v>0</v>
      </c>
      <c r="AT16" s="24">
        <v>0</v>
      </c>
      <c r="AU16" s="24">
        <v>0</v>
      </c>
      <c r="AV16" s="24">
        <v>0</v>
      </c>
      <c r="AW16" s="24">
        <v>0</v>
      </c>
      <c r="AX16" s="24">
        <v>0</v>
      </c>
      <c r="AY16" s="24">
        <v>0</v>
      </c>
      <c r="AZ16" s="24">
        <v>0</v>
      </c>
      <c r="BA16" s="24">
        <v>0</v>
      </c>
      <c r="BB16" s="24">
        <v>0</v>
      </c>
      <c r="BC16" s="24">
        <f>SUM(AQ16:BB16)</f>
        <v>0</v>
      </c>
    </row>
    <row r="17" spans="1:55" s="10" customFormat="1" ht="15.6">
      <c r="A17" s="17" t="s">
        <v>41</v>
      </c>
      <c r="B17" s="18" t="s">
        <v>39</v>
      </c>
      <c r="C17" s="19" t="s">
        <v>20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  <c r="L17" s="24">
        <v>0</v>
      </c>
      <c r="M17" s="24">
        <f>M32+M48</f>
        <v>1000</v>
      </c>
      <c r="N17" s="24">
        <f t="shared" si="1"/>
        <v>0</v>
      </c>
      <c r="O17" s="24">
        <f t="shared" si="1"/>
        <v>150</v>
      </c>
      <c r="P17" s="24">
        <f t="shared" si="7"/>
        <v>1150</v>
      </c>
      <c r="Q17" s="24">
        <v>0</v>
      </c>
      <c r="R17" s="24">
        <v>0</v>
      </c>
      <c r="S17" s="24">
        <v>0</v>
      </c>
      <c r="T17" s="24">
        <v>0</v>
      </c>
      <c r="U17" s="24">
        <v>0</v>
      </c>
      <c r="V17" s="24">
        <v>0</v>
      </c>
      <c r="W17" s="24">
        <v>0</v>
      </c>
      <c r="X17" s="24">
        <v>0</v>
      </c>
      <c r="Y17" s="24">
        <v>0</v>
      </c>
      <c r="Z17" s="24">
        <v>0</v>
      </c>
      <c r="AA17" s="24">
        <v>0</v>
      </c>
      <c r="AB17" s="24">
        <v>0</v>
      </c>
      <c r="AC17" s="24">
        <f t="shared" si="9"/>
        <v>0</v>
      </c>
      <c r="AD17" s="24">
        <v>0</v>
      </c>
      <c r="AE17" s="24">
        <v>0</v>
      </c>
      <c r="AF17" s="24">
        <v>0</v>
      </c>
      <c r="AG17" s="24">
        <v>0</v>
      </c>
      <c r="AH17" s="24">
        <v>0</v>
      </c>
      <c r="AI17" s="24">
        <v>0</v>
      </c>
      <c r="AJ17" s="24">
        <v>0</v>
      </c>
      <c r="AK17" s="24">
        <v>0</v>
      </c>
      <c r="AL17" s="24">
        <v>0</v>
      </c>
      <c r="AM17" s="24">
        <v>0</v>
      </c>
      <c r="AN17" s="24">
        <v>0</v>
      </c>
      <c r="AO17" s="24">
        <v>0</v>
      </c>
      <c r="AP17" s="24">
        <f>SUM(AD17:AO17)</f>
        <v>0</v>
      </c>
      <c r="AQ17" s="24">
        <v>0</v>
      </c>
      <c r="AR17" s="24">
        <v>0</v>
      </c>
      <c r="AS17" s="24">
        <v>0</v>
      </c>
      <c r="AT17" s="24">
        <v>0</v>
      </c>
      <c r="AU17" s="24">
        <v>0</v>
      </c>
      <c r="AV17" s="24">
        <v>0</v>
      </c>
      <c r="AW17" s="24">
        <v>0</v>
      </c>
      <c r="AX17" s="24">
        <v>0</v>
      </c>
      <c r="AY17" s="24">
        <v>0</v>
      </c>
      <c r="AZ17" s="24">
        <v>0</v>
      </c>
      <c r="BA17" s="24">
        <v>0</v>
      </c>
      <c r="BB17" s="24">
        <v>0</v>
      </c>
      <c r="BC17" s="24">
        <f>SUM(AQ17:BB17)</f>
        <v>0</v>
      </c>
    </row>
    <row r="18" spans="1:55" s="10" customFormat="1" ht="16.2" thickBot="1">
      <c r="A18" s="20" t="s">
        <v>42</v>
      </c>
      <c r="B18" s="21" t="s">
        <v>43</v>
      </c>
      <c r="C18" s="22" t="s">
        <v>37</v>
      </c>
      <c r="D18" s="33">
        <v>0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24">
        <f>M33+M49</f>
        <v>276010</v>
      </c>
      <c r="N18" s="24">
        <f t="shared" si="1"/>
        <v>0</v>
      </c>
      <c r="O18" s="27">
        <f t="shared" si="1"/>
        <v>41401.5</v>
      </c>
      <c r="P18" s="24">
        <f t="shared" si="7"/>
        <v>317411.5</v>
      </c>
      <c r="Q18" s="33">
        <v>0</v>
      </c>
      <c r="R18" s="33">
        <v>0</v>
      </c>
      <c r="S18" s="33">
        <v>0</v>
      </c>
      <c r="T18" s="33">
        <v>0</v>
      </c>
      <c r="U18" s="33">
        <v>0</v>
      </c>
      <c r="V18" s="33">
        <v>0</v>
      </c>
      <c r="W18" s="33">
        <v>0</v>
      </c>
      <c r="X18" s="33">
        <v>0</v>
      </c>
      <c r="Y18" s="33">
        <v>0</v>
      </c>
      <c r="Z18" s="24">
        <v>0</v>
      </c>
      <c r="AA18" s="33">
        <v>0</v>
      </c>
      <c r="AB18" s="33">
        <v>0</v>
      </c>
      <c r="AC18" s="24">
        <f t="shared" si="9"/>
        <v>0</v>
      </c>
      <c r="AD18" s="33">
        <v>0</v>
      </c>
      <c r="AE18" s="33">
        <v>0</v>
      </c>
      <c r="AF18" s="33">
        <v>0</v>
      </c>
      <c r="AG18" s="33">
        <v>0</v>
      </c>
      <c r="AH18" s="33">
        <v>0</v>
      </c>
      <c r="AI18" s="33">
        <v>0</v>
      </c>
      <c r="AJ18" s="33">
        <v>0</v>
      </c>
      <c r="AK18" s="33">
        <v>0</v>
      </c>
      <c r="AL18" s="33">
        <v>0</v>
      </c>
      <c r="AM18" s="24">
        <v>0</v>
      </c>
      <c r="AN18" s="33">
        <v>0</v>
      </c>
      <c r="AO18" s="33">
        <v>0</v>
      </c>
      <c r="AP18" s="24">
        <f>SUM(AD18:AO18)</f>
        <v>0</v>
      </c>
      <c r="AQ18" s="33">
        <v>0</v>
      </c>
      <c r="AR18" s="33">
        <v>0</v>
      </c>
      <c r="AS18" s="33">
        <v>0</v>
      </c>
      <c r="AT18" s="33">
        <v>0</v>
      </c>
      <c r="AU18" s="33">
        <v>0</v>
      </c>
      <c r="AV18" s="33">
        <v>0</v>
      </c>
      <c r="AW18" s="33">
        <v>0</v>
      </c>
      <c r="AX18" s="33">
        <v>0</v>
      </c>
      <c r="AY18" s="33">
        <v>0</v>
      </c>
      <c r="AZ18" s="24">
        <v>0</v>
      </c>
      <c r="BA18" s="33">
        <v>0</v>
      </c>
      <c r="BB18" s="33">
        <v>0</v>
      </c>
      <c r="BC18" s="24">
        <f>SUM(AQ18:BB18)</f>
        <v>0</v>
      </c>
    </row>
    <row r="19" spans="1:55" s="10" customFormat="1" ht="11.4" customHeight="1">
      <c r="A19" s="7"/>
      <c r="B19" s="7"/>
      <c r="C19" s="7"/>
      <c r="D19" s="8"/>
      <c r="E19" s="8"/>
      <c r="F19" s="8"/>
      <c r="G19" s="8"/>
      <c r="H19" s="9"/>
      <c r="I19" s="9"/>
      <c r="J19" s="9"/>
      <c r="K19" s="9"/>
      <c r="L19" s="9"/>
      <c r="M19" s="9"/>
      <c r="N19" s="9"/>
      <c r="O19" s="9"/>
      <c r="P19" s="9"/>
      <c r="Q19" s="8"/>
      <c r="R19" s="8"/>
      <c r="S19" s="8"/>
      <c r="T19" s="8"/>
      <c r="U19" s="9"/>
      <c r="V19" s="9"/>
      <c r="W19" s="9"/>
      <c r="X19" s="9"/>
      <c r="Y19" s="9"/>
      <c r="Z19" s="9"/>
      <c r="AA19" s="9"/>
      <c r="AB19" s="9"/>
    </row>
    <row r="20" spans="1:55" ht="16.2" thickBot="1">
      <c r="A20" s="11"/>
      <c r="B20" s="15" t="s">
        <v>35</v>
      </c>
      <c r="C20" s="12"/>
      <c r="D20" s="13"/>
      <c r="E20" s="13"/>
      <c r="F20" s="13"/>
      <c r="G20" s="13"/>
      <c r="H20" s="14"/>
      <c r="I20" s="14"/>
      <c r="J20" s="14"/>
      <c r="K20" s="14"/>
      <c r="L20" s="14"/>
      <c r="M20" s="14"/>
      <c r="N20" s="14"/>
      <c r="O20" s="14"/>
      <c r="P20" s="14"/>
      <c r="Q20" s="13"/>
      <c r="R20" s="13"/>
      <c r="S20" s="13"/>
      <c r="T20" s="13"/>
      <c r="U20" s="14"/>
      <c r="V20" s="14"/>
      <c r="W20" s="14"/>
      <c r="X20" s="14"/>
      <c r="Y20" s="14"/>
      <c r="Z20" s="14"/>
      <c r="AA20" s="14"/>
      <c r="AB20" s="14"/>
    </row>
    <row r="21" spans="1:55" ht="15.6" customHeight="1">
      <c r="A21" s="45" t="s">
        <v>0</v>
      </c>
      <c r="B21" s="43" t="s">
        <v>1</v>
      </c>
      <c r="C21" s="43" t="s">
        <v>2</v>
      </c>
      <c r="D21" s="41">
        <f>D6</f>
        <v>2015</v>
      </c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2"/>
      <c r="P21" s="39" t="s">
        <v>44</v>
      </c>
      <c r="Q21" s="41">
        <f>Q6</f>
        <v>2016</v>
      </c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2"/>
      <c r="AC21" s="39" t="s">
        <v>45</v>
      </c>
      <c r="AD21" s="41">
        <v>2017</v>
      </c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2"/>
      <c r="AP21" s="39" t="s">
        <v>46</v>
      </c>
      <c r="AQ21" s="41">
        <v>2018</v>
      </c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2"/>
      <c r="BC21" s="39" t="s">
        <v>47</v>
      </c>
    </row>
    <row r="22" spans="1:55" ht="31.2">
      <c r="A22" s="46"/>
      <c r="B22" s="44"/>
      <c r="C22" s="44"/>
      <c r="D22" s="1" t="s">
        <v>3</v>
      </c>
      <c r="E22" s="1" t="s">
        <v>4</v>
      </c>
      <c r="F22" s="1" t="s">
        <v>5</v>
      </c>
      <c r="G22" s="1" t="s">
        <v>6</v>
      </c>
      <c r="H22" s="1" t="s">
        <v>7</v>
      </c>
      <c r="I22" s="1" t="s">
        <v>8</v>
      </c>
      <c r="J22" s="1" t="s">
        <v>9</v>
      </c>
      <c r="K22" s="1" t="s">
        <v>10</v>
      </c>
      <c r="L22" s="1" t="s">
        <v>11</v>
      </c>
      <c r="M22" s="1" t="s">
        <v>12</v>
      </c>
      <c r="N22" s="1" t="s">
        <v>13</v>
      </c>
      <c r="O22" s="16" t="s">
        <v>14</v>
      </c>
      <c r="P22" s="40"/>
      <c r="Q22" s="1" t="s">
        <v>3</v>
      </c>
      <c r="R22" s="1" t="s">
        <v>4</v>
      </c>
      <c r="S22" s="1" t="s">
        <v>5</v>
      </c>
      <c r="T22" s="1" t="s">
        <v>6</v>
      </c>
      <c r="U22" s="1" t="s">
        <v>7</v>
      </c>
      <c r="V22" s="1" t="s">
        <v>8</v>
      </c>
      <c r="W22" s="1" t="s">
        <v>9</v>
      </c>
      <c r="X22" s="1" t="s">
        <v>10</v>
      </c>
      <c r="Y22" s="1" t="s">
        <v>11</v>
      </c>
      <c r="Z22" s="1" t="s">
        <v>12</v>
      </c>
      <c r="AA22" s="1" t="s">
        <v>13</v>
      </c>
      <c r="AB22" s="16" t="s">
        <v>14</v>
      </c>
      <c r="AC22" s="40"/>
      <c r="AD22" s="1" t="s">
        <v>3</v>
      </c>
      <c r="AE22" s="1" t="s">
        <v>4</v>
      </c>
      <c r="AF22" s="1" t="s">
        <v>5</v>
      </c>
      <c r="AG22" s="1" t="s">
        <v>6</v>
      </c>
      <c r="AH22" s="1" t="s">
        <v>7</v>
      </c>
      <c r="AI22" s="1" t="s">
        <v>8</v>
      </c>
      <c r="AJ22" s="1" t="s">
        <v>9</v>
      </c>
      <c r="AK22" s="1" t="s">
        <v>10</v>
      </c>
      <c r="AL22" s="1" t="s">
        <v>11</v>
      </c>
      <c r="AM22" s="1" t="s">
        <v>12</v>
      </c>
      <c r="AN22" s="1" t="s">
        <v>13</v>
      </c>
      <c r="AO22" s="16" t="s">
        <v>14</v>
      </c>
      <c r="AP22" s="40"/>
      <c r="AQ22" s="1" t="s">
        <v>3</v>
      </c>
      <c r="AR22" s="1" t="s">
        <v>4</v>
      </c>
      <c r="AS22" s="1" t="s">
        <v>5</v>
      </c>
      <c r="AT22" s="1" t="s">
        <v>6</v>
      </c>
      <c r="AU22" s="1" t="s">
        <v>7</v>
      </c>
      <c r="AV22" s="1" t="s">
        <v>8</v>
      </c>
      <c r="AW22" s="1" t="s">
        <v>9</v>
      </c>
      <c r="AX22" s="1" t="s">
        <v>10</v>
      </c>
      <c r="AY22" s="1" t="s">
        <v>11</v>
      </c>
      <c r="AZ22" s="1" t="s">
        <v>12</v>
      </c>
      <c r="BA22" s="1" t="s">
        <v>13</v>
      </c>
      <c r="BB22" s="16" t="s">
        <v>14</v>
      </c>
      <c r="BC22" s="40"/>
    </row>
    <row r="23" spans="1:55" ht="15.6">
      <c r="A23" s="17" t="s">
        <v>15</v>
      </c>
      <c r="B23" s="18" t="s">
        <v>16</v>
      </c>
      <c r="C23" s="19" t="s">
        <v>17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1</v>
      </c>
      <c r="J23" s="25">
        <v>2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f>SUM(D23:O23)</f>
        <v>3</v>
      </c>
      <c r="Q23" s="25">
        <v>0</v>
      </c>
      <c r="R23" s="25">
        <v>0</v>
      </c>
      <c r="S23" s="25">
        <v>0</v>
      </c>
      <c r="T23" s="25">
        <v>0</v>
      </c>
      <c r="U23" s="25">
        <v>0</v>
      </c>
      <c r="V23" s="25">
        <v>0</v>
      </c>
      <c r="W23" s="25">
        <v>0</v>
      </c>
      <c r="X23" s="25">
        <v>0</v>
      </c>
      <c r="Y23" s="25">
        <v>0</v>
      </c>
      <c r="Z23" s="25">
        <v>0</v>
      </c>
      <c r="AA23" s="25">
        <v>0</v>
      </c>
      <c r="AB23" s="25"/>
      <c r="AC23" s="25">
        <f>SUM(Q23:AB23)</f>
        <v>0</v>
      </c>
      <c r="AD23" s="25">
        <v>1</v>
      </c>
      <c r="AE23" s="25">
        <v>0</v>
      </c>
      <c r="AF23" s="25">
        <v>0</v>
      </c>
      <c r="AG23" s="25">
        <v>0</v>
      </c>
      <c r="AH23" s="25">
        <v>0</v>
      </c>
      <c r="AI23" s="25">
        <v>0</v>
      </c>
      <c r="AJ23" s="25">
        <v>0</v>
      </c>
      <c r="AK23" s="25">
        <v>0</v>
      </c>
      <c r="AL23" s="25">
        <v>0</v>
      </c>
      <c r="AM23" s="25">
        <v>1</v>
      </c>
      <c r="AN23" s="25">
        <v>0</v>
      </c>
      <c r="AO23" s="25">
        <f>1+1</f>
        <v>2</v>
      </c>
      <c r="AP23" s="25">
        <f>SUM(AD23:AO23)</f>
        <v>4</v>
      </c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>
        <f>SUM(AQ23:BB23)</f>
        <v>0</v>
      </c>
    </row>
    <row r="24" spans="1:55" ht="15.6">
      <c r="A24" s="17" t="s">
        <v>18</v>
      </c>
      <c r="B24" s="18" t="s">
        <v>19</v>
      </c>
      <c r="C24" s="19" t="s">
        <v>20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5">
        <v>300</v>
      </c>
      <c r="J24" s="25">
        <v>1300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f t="shared" ref="P24:P33" si="39">SUM(D24:O24)</f>
        <v>1600</v>
      </c>
      <c r="Q24" s="25">
        <v>0</v>
      </c>
      <c r="R24" s="25">
        <v>0</v>
      </c>
      <c r="S24" s="25">
        <v>0</v>
      </c>
      <c r="T24" s="25">
        <v>0</v>
      </c>
      <c r="U24" s="25">
        <v>0</v>
      </c>
      <c r="V24" s="25">
        <v>0</v>
      </c>
      <c r="W24" s="25">
        <v>0</v>
      </c>
      <c r="X24" s="25">
        <v>0</v>
      </c>
      <c r="Y24" s="25">
        <v>0</v>
      </c>
      <c r="Z24" s="25">
        <v>0</v>
      </c>
      <c r="AA24" s="25">
        <v>0</v>
      </c>
      <c r="AB24" s="25">
        <v>0</v>
      </c>
      <c r="AC24" s="25">
        <f t="shared" ref="AC24:AC33" si="40">SUM(Q24:AB24)</f>
        <v>0</v>
      </c>
      <c r="AD24" s="25">
        <v>1500</v>
      </c>
      <c r="AE24" s="25">
        <v>0</v>
      </c>
      <c r="AF24" s="25">
        <v>0</v>
      </c>
      <c r="AG24" s="25">
        <v>0</v>
      </c>
      <c r="AH24" s="25">
        <v>0</v>
      </c>
      <c r="AI24" s="25">
        <v>0</v>
      </c>
      <c r="AJ24" s="25">
        <v>0</v>
      </c>
      <c r="AK24" s="25">
        <v>0</v>
      </c>
      <c r="AL24" s="25">
        <v>0</v>
      </c>
      <c r="AM24" s="25">
        <v>1987</v>
      </c>
      <c r="AN24" s="25">
        <v>0</v>
      </c>
      <c r="AO24" s="25">
        <f>150+470</f>
        <v>620</v>
      </c>
      <c r="AP24" s="25">
        <f t="shared" ref="AP24:AP33" si="41">SUM(AD24:AO24)</f>
        <v>4107</v>
      </c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>
        <f t="shared" ref="BC24:BC33" si="42">SUM(AQ24:BB24)</f>
        <v>0</v>
      </c>
    </row>
    <row r="25" spans="1:55" ht="15.6">
      <c r="A25" s="17" t="s">
        <v>21</v>
      </c>
      <c r="B25" s="18" t="s">
        <v>22</v>
      </c>
      <c r="C25" s="19" t="s">
        <v>17</v>
      </c>
      <c r="D25" s="25">
        <v>0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25">
        <f t="shared" si="39"/>
        <v>0</v>
      </c>
      <c r="Q25" s="25">
        <v>0</v>
      </c>
      <c r="R25" s="25">
        <v>0</v>
      </c>
      <c r="S25" s="25">
        <v>0</v>
      </c>
      <c r="T25" s="25">
        <v>0</v>
      </c>
      <c r="U25" s="25">
        <v>0</v>
      </c>
      <c r="V25" s="25">
        <v>0</v>
      </c>
      <c r="W25" s="25">
        <v>0</v>
      </c>
      <c r="X25" s="25">
        <v>0</v>
      </c>
      <c r="Y25" s="25">
        <v>0</v>
      </c>
      <c r="Z25" s="25">
        <v>0</v>
      </c>
      <c r="AA25" s="25">
        <v>0</v>
      </c>
      <c r="AB25" s="25">
        <v>0</v>
      </c>
      <c r="AC25" s="25">
        <f t="shared" si="40"/>
        <v>0</v>
      </c>
      <c r="AD25" s="25">
        <v>0</v>
      </c>
      <c r="AE25" s="25">
        <v>0</v>
      </c>
      <c r="AF25" s="25">
        <v>0</v>
      </c>
      <c r="AG25" s="25">
        <v>0</v>
      </c>
      <c r="AH25" s="25">
        <v>0</v>
      </c>
      <c r="AI25" s="25">
        <v>0</v>
      </c>
      <c r="AJ25" s="25">
        <v>0</v>
      </c>
      <c r="AK25" s="25">
        <v>0</v>
      </c>
      <c r="AL25" s="25">
        <v>0</v>
      </c>
      <c r="AM25" s="25">
        <v>0</v>
      </c>
      <c r="AN25" s="25">
        <v>0</v>
      </c>
      <c r="AO25" s="25">
        <v>0</v>
      </c>
      <c r="AP25" s="25">
        <f t="shared" si="41"/>
        <v>0</v>
      </c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>
        <f t="shared" si="42"/>
        <v>0</v>
      </c>
    </row>
    <row r="26" spans="1:55" ht="15.6">
      <c r="A26" s="17" t="s">
        <v>23</v>
      </c>
      <c r="B26" s="18" t="s">
        <v>24</v>
      </c>
      <c r="C26" s="19" t="s">
        <v>17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1</v>
      </c>
      <c r="J26" s="25">
        <v>2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5">
        <f t="shared" si="39"/>
        <v>3</v>
      </c>
      <c r="Q26" s="25">
        <v>0</v>
      </c>
      <c r="R26" s="25">
        <v>0</v>
      </c>
      <c r="S26" s="25">
        <v>0</v>
      </c>
      <c r="T26" s="25">
        <v>0</v>
      </c>
      <c r="U26" s="25">
        <v>0</v>
      </c>
      <c r="V26" s="25">
        <v>0</v>
      </c>
      <c r="W26" s="25">
        <v>0</v>
      </c>
      <c r="X26" s="25">
        <v>0</v>
      </c>
      <c r="Y26" s="25">
        <v>0</v>
      </c>
      <c r="Z26" s="25">
        <v>0</v>
      </c>
      <c r="AA26" s="25">
        <v>0</v>
      </c>
      <c r="AB26" s="25">
        <v>0</v>
      </c>
      <c r="AC26" s="25">
        <f t="shared" si="40"/>
        <v>0</v>
      </c>
      <c r="AD26" s="25">
        <v>0</v>
      </c>
      <c r="AE26" s="25">
        <v>0</v>
      </c>
      <c r="AF26" s="25">
        <v>0</v>
      </c>
      <c r="AG26" s="25">
        <v>1</v>
      </c>
      <c r="AH26" s="25">
        <v>0</v>
      </c>
      <c r="AI26" s="25">
        <v>0</v>
      </c>
      <c r="AJ26" s="25">
        <v>0</v>
      </c>
      <c r="AK26" s="25">
        <v>0</v>
      </c>
      <c r="AL26" s="25">
        <v>0</v>
      </c>
      <c r="AM26" s="25">
        <v>1</v>
      </c>
      <c r="AN26" s="25">
        <v>0</v>
      </c>
      <c r="AO26" s="25">
        <f>1+1</f>
        <v>2</v>
      </c>
      <c r="AP26" s="25">
        <f t="shared" si="41"/>
        <v>4</v>
      </c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>
        <f t="shared" si="42"/>
        <v>0</v>
      </c>
    </row>
    <row r="27" spans="1:55" ht="15.6">
      <c r="A27" s="17" t="s">
        <v>25</v>
      </c>
      <c r="B27" s="18" t="s">
        <v>26</v>
      </c>
      <c r="C27" s="19" t="s">
        <v>20</v>
      </c>
      <c r="D27" s="25">
        <v>0</v>
      </c>
      <c r="E27" s="25">
        <v>0</v>
      </c>
      <c r="F27" s="25">
        <v>0</v>
      </c>
      <c r="G27" s="25">
        <v>0</v>
      </c>
      <c r="H27" s="25">
        <v>0</v>
      </c>
      <c r="I27" s="25">
        <v>300</v>
      </c>
      <c r="J27" s="25">
        <v>1300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25">
        <f t="shared" si="39"/>
        <v>1600</v>
      </c>
      <c r="Q27" s="25">
        <v>0</v>
      </c>
      <c r="R27" s="25">
        <v>0</v>
      </c>
      <c r="S27" s="25">
        <v>0</v>
      </c>
      <c r="T27" s="25">
        <v>0</v>
      </c>
      <c r="U27" s="25">
        <v>0</v>
      </c>
      <c r="V27" s="25">
        <v>0</v>
      </c>
      <c r="W27" s="25">
        <v>0</v>
      </c>
      <c r="X27" s="25">
        <v>0</v>
      </c>
      <c r="Y27" s="25">
        <v>0</v>
      </c>
      <c r="Z27" s="25">
        <v>0</v>
      </c>
      <c r="AA27" s="25">
        <v>0</v>
      </c>
      <c r="AB27" s="25">
        <v>0</v>
      </c>
      <c r="AC27" s="25">
        <f t="shared" si="40"/>
        <v>0</v>
      </c>
      <c r="AD27" s="25">
        <v>0</v>
      </c>
      <c r="AE27" s="25">
        <v>0</v>
      </c>
      <c r="AF27" s="25">
        <v>0</v>
      </c>
      <c r="AG27" s="25">
        <v>1500</v>
      </c>
      <c r="AH27" s="25">
        <v>0</v>
      </c>
      <c r="AI27" s="25">
        <v>0</v>
      </c>
      <c r="AJ27" s="25">
        <v>0</v>
      </c>
      <c r="AK27" s="25">
        <v>0</v>
      </c>
      <c r="AL27" s="25">
        <v>0</v>
      </c>
      <c r="AM27" s="25">
        <v>1987</v>
      </c>
      <c r="AN27" s="25">
        <v>0</v>
      </c>
      <c r="AO27" s="25">
        <v>0</v>
      </c>
      <c r="AP27" s="25">
        <f t="shared" si="41"/>
        <v>3487</v>
      </c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>
        <f t="shared" si="42"/>
        <v>0</v>
      </c>
    </row>
    <row r="28" spans="1:55" ht="15.6">
      <c r="A28" s="17" t="s">
        <v>27</v>
      </c>
      <c r="B28" s="18" t="s">
        <v>28</v>
      </c>
      <c r="C28" s="19" t="s">
        <v>37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6">
        <v>82803</v>
      </c>
      <c r="J28" s="26">
        <f>276010+1812548.03</f>
        <v>2088558.03</v>
      </c>
      <c r="K28" s="26">
        <v>0</v>
      </c>
      <c r="L28" s="26">
        <v>0</v>
      </c>
      <c r="M28" s="26">
        <v>0</v>
      </c>
      <c r="N28" s="26">
        <v>0</v>
      </c>
      <c r="O28" s="26">
        <v>0</v>
      </c>
      <c r="P28" s="25">
        <f t="shared" si="39"/>
        <v>2171361.0300000003</v>
      </c>
      <c r="Q28" s="26">
        <v>0</v>
      </c>
      <c r="R28" s="26">
        <v>0</v>
      </c>
      <c r="S28" s="26">
        <v>0</v>
      </c>
      <c r="T28" s="26">
        <v>0</v>
      </c>
      <c r="U28" s="26">
        <v>0</v>
      </c>
      <c r="V28" s="26">
        <v>0</v>
      </c>
      <c r="W28" s="26">
        <v>0</v>
      </c>
      <c r="X28" s="26">
        <v>0</v>
      </c>
      <c r="Y28" s="26">
        <v>0</v>
      </c>
      <c r="Z28" s="26">
        <v>0</v>
      </c>
      <c r="AA28" s="26">
        <v>0</v>
      </c>
      <c r="AB28" s="26">
        <v>0</v>
      </c>
      <c r="AC28" s="25">
        <f t="shared" si="40"/>
        <v>0</v>
      </c>
      <c r="AD28" s="26">
        <v>0</v>
      </c>
      <c r="AE28" s="26">
        <v>0</v>
      </c>
      <c r="AF28" s="26">
        <v>0</v>
      </c>
      <c r="AG28" s="26">
        <v>305850</v>
      </c>
      <c r="AH28" s="26">
        <v>0</v>
      </c>
      <c r="AI28" s="26">
        <v>0</v>
      </c>
      <c r="AJ28" s="26">
        <v>0</v>
      </c>
      <c r="AK28" s="26">
        <v>0</v>
      </c>
      <c r="AL28" s="26">
        <v>0</v>
      </c>
      <c r="AM28" s="26">
        <v>405169.3</v>
      </c>
      <c r="AN28" s="26">
        <v>0</v>
      </c>
      <c r="AO28" s="26">
        <v>0</v>
      </c>
      <c r="AP28" s="25">
        <f t="shared" si="41"/>
        <v>711019.3</v>
      </c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5">
        <f t="shared" si="42"/>
        <v>0</v>
      </c>
    </row>
    <row r="29" spans="1:55" ht="15.6">
      <c r="A29" s="17" t="s">
        <v>29</v>
      </c>
      <c r="B29" s="18" t="s">
        <v>30</v>
      </c>
      <c r="C29" s="19" t="s">
        <v>17</v>
      </c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1</v>
      </c>
      <c r="N29" s="25">
        <v>0</v>
      </c>
      <c r="O29" s="25">
        <v>1</v>
      </c>
      <c r="P29" s="25">
        <f t="shared" si="39"/>
        <v>2</v>
      </c>
      <c r="Q29" s="25">
        <v>0</v>
      </c>
      <c r="R29" s="25">
        <v>0</v>
      </c>
      <c r="S29" s="25">
        <v>0</v>
      </c>
      <c r="T29" s="25">
        <v>0</v>
      </c>
      <c r="U29" s="25">
        <v>0</v>
      </c>
      <c r="V29" s="25">
        <v>0</v>
      </c>
      <c r="W29" s="25">
        <v>0</v>
      </c>
      <c r="X29" s="25">
        <v>0</v>
      </c>
      <c r="Y29" s="25">
        <v>0</v>
      </c>
      <c r="Z29" s="25">
        <v>0</v>
      </c>
      <c r="AA29" s="25">
        <v>0</v>
      </c>
      <c r="AB29" s="25">
        <v>0</v>
      </c>
      <c r="AC29" s="25">
        <f t="shared" si="40"/>
        <v>0</v>
      </c>
      <c r="AD29" s="25">
        <v>0</v>
      </c>
      <c r="AE29" s="25">
        <v>0</v>
      </c>
      <c r="AF29" s="25">
        <v>0</v>
      </c>
      <c r="AG29" s="25">
        <v>0</v>
      </c>
      <c r="AH29" s="25">
        <v>0</v>
      </c>
      <c r="AI29" s="25">
        <v>1</v>
      </c>
      <c r="AJ29" s="25">
        <v>0</v>
      </c>
      <c r="AK29" s="25">
        <v>0</v>
      </c>
      <c r="AL29" s="25">
        <v>0</v>
      </c>
      <c r="AM29" s="25">
        <v>0</v>
      </c>
      <c r="AN29" s="25">
        <v>0</v>
      </c>
      <c r="AO29" s="25">
        <v>0</v>
      </c>
      <c r="AP29" s="25">
        <f t="shared" si="41"/>
        <v>1</v>
      </c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>
        <f t="shared" si="42"/>
        <v>0</v>
      </c>
    </row>
    <row r="30" spans="1:55" ht="15.6">
      <c r="A30" s="17" t="s">
        <v>31</v>
      </c>
      <c r="B30" s="18" t="s">
        <v>32</v>
      </c>
      <c r="C30" s="19" t="s">
        <v>20</v>
      </c>
      <c r="D30" s="25">
        <v>0</v>
      </c>
      <c r="E30" s="25">
        <v>0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25">
        <v>300</v>
      </c>
      <c r="N30" s="25">
        <v>0</v>
      </c>
      <c r="O30" s="25">
        <v>300</v>
      </c>
      <c r="P30" s="25">
        <f t="shared" si="39"/>
        <v>600</v>
      </c>
      <c r="Q30" s="25">
        <v>0</v>
      </c>
      <c r="R30" s="25">
        <v>0</v>
      </c>
      <c r="S30" s="25">
        <v>0</v>
      </c>
      <c r="T30" s="25">
        <v>0</v>
      </c>
      <c r="U30" s="25">
        <v>0</v>
      </c>
      <c r="V30" s="25">
        <v>0</v>
      </c>
      <c r="W30" s="25">
        <v>0</v>
      </c>
      <c r="X30" s="25">
        <v>0</v>
      </c>
      <c r="Y30" s="25">
        <v>0</v>
      </c>
      <c r="Z30" s="25">
        <v>0</v>
      </c>
      <c r="AA30" s="25">
        <v>0</v>
      </c>
      <c r="AB30" s="25">
        <v>0</v>
      </c>
      <c r="AC30" s="25">
        <f t="shared" si="40"/>
        <v>0</v>
      </c>
      <c r="AD30" s="25">
        <v>0</v>
      </c>
      <c r="AE30" s="25">
        <v>0</v>
      </c>
      <c r="AF30" s="25">
        <v>0</v>
      </c>
      <c r="AG30" s="25">
        <v>0</v>
      </c>
      <c r="AH30" s="25">
        <v>0</v>
      </c>
      <c r="AI30" s="25">
        <v>1500</v>
      </c>
      <c r="AJ30" s="25">
        <v>0</v>
      </c>
      <c r="AK30" s="25">
        <v>0</v>
      </c>
      <c r="AL30" s="25">
        <v>0</v>
      </c>
      <c r="AM30" s="25">
        <v>0</v>
      </c>
      <c r="AN30" s="25">
        <v>0</v>
      </c>
      <c r="AO30" s="25">
        <v>0</v>
      </c>
      <c r="AP30" s="25">
        <f t="shared" si="41"/>
        <v>1500</v>
      </c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>
        <f t="shared" si="42"/>
        <v>0</v>
      </c>
    </row>
    <row r="31" spans="1:55" ht="15.6">
      <c r="A31" s="17" t="s">
        <v>40</v>
      </c>
      <c r="B31" s="18" t="s">
        <v>38</v>
      </c>
      <c r="C31" s="19" t="s">
        <v>17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1</v>
      </c>
      <c r="N31" s="25">
        <v>0</v>
      </c>
      <c r="O31" s="25">
        <v>0</v>
      </c>
      <c r="P31" s="25">
        <f t="shared" si="39"/>
        <v>1</v>
      </c>
      <c r="Q31" s="25">
        <v>0</v>
      </c>
      <c r="R31" s="25">
        <v>0</v>
      </c>
      <c r="S31" s="25">
        <v>0</v>
      </c>
      <c r="T31" s="25">
        <v>0</v>
      </c>
      <c r="U31" s="25">
        <v>0</v>
      </c>
      <c r="V31" s="25">
        <v>0</v>
      </c>
      <c r="W31" s="25">
        <v>0</v>
      </c>
      <c r="X31" s="25">
        <v>0</v>
      </c>
      <c r="Y31" s="25">
        <v>0</v>
      </c>
      <c r="Z31" s="25">
        <v>0</v>
      </c>
      <c r="AA31" s="25">
        <v>0</v>
      </c>
      <c r="AB31" s="25">
        <v>0</v>
      </c>
      <c r="AC31" s="25">
        <f t="shared" si="40"/>
        <v>0</v>
      </c>
      <c r="AD31" s="25">
        <v>0</v>
      </c>
      <c r="AE31" s="25">
        <v>0</v>
      </c>
      <c r="AF31" s="25">
        <v>0</v>
      </c>
      <c r="AG31" s="25">
        <v>0</v>
      </c>
      <c r="AH31" s="25">
        <v>0</v>
      </c>
      <c r="AI31" s="25">
        <v>0</v>
      </c>
      <c r="AJ31" s="25">
        <v>0</v>
      </c>
      <c r="AK31" s="25">
        <v>0</v>
      </c>
      <c r="AL31" s="25">
        <v>0</v>
      </c>
      <c r="AM31" s="25">
        <v>0</v>
      </c>
      <c r="AN31" s="25">
        <v>0</v>
      </c>
      <c r="AO31" s="25">
        <v>0</v>
      </c>
      <c r="AP31" s="25">
        <f t="shared" si="41"/>
        <v>0</v>
      </c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>
        <f t="shared" si="42"/>
        <v>0</v>
      </c>
    </row>
    <row r="32" spans="1:55" ht="15.6">
      <c r="A32" s="17" t="s">
        <v>41</v>
      </c>
      <c r="B32" s="18" t="s">
        <v>39</v>
      </c>
      <c r="C32" s="19" t="s">
        <v>20</v>
      </c>
      <c r="D32" s="25">
        <v>0</v>
      </c>
      <c r="E32" s="25">
        <v>0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1000</v>
      </c>
      <c r="N32" s="25">
        <v>0</v>
      </c>
      <c r="O32" s="25">
        <v>0</v>
      </c>
      <c r="P32" s="25">
        <f t="shared" si="39"/>
        <v>1000</v>
      </c>
      <c r="Q32" s="25">
        <v>0</v>
      </c>
      <c r="R32" s="25">
        <v>0</v>
      </c>
      <c r="S32" s="25">
        <v>0</v>
      </c>
      <c r="T32" s="25">
        <v>0</v>
      </c>
      <c r="U32" s="25">
        <v>0</v>
      </c>
      <c r="V32" s="25">
        <v>0</v>
      </c>
      <c r="W32" s="25">
        <v>0</v>
      </c>
      <c r="X32" s="25">
        <v>0</v>
      </c>
      <c r="Y32" s="25">
        <v>0</v>
      </c>
      <c r="Z32" s="25">
        <v>0</v>
      </c>
      <c r="AA32" s="25">
        <v>0</v>
      </c>
      <c r="AB32" s="25">
        <v>0</v>
      </c>
      <c r="AC32" s="25">
        <f t="shared" si="40"/>
        <v>0</v>
      </c>
      <c r="AD32" s="25">
        <v>0</v>
      </c>
      <c r="AE32" s="25">
        <v>0</v>
      </c>
      <c r="AF32" s="25">
        <v>0</v>
      </c>
      <c r="AG32" s="25">
        <v>0</v>
      </c>
      <c r="AH32" s="25">
        <v>0</v>
      </c>
      <c r="AI32" s="25">
        <v>0</v>
      </c>
      <c r="AJ32" s="25">
        <v>0</v>
      </c>
      <c r="AK32" s="25">
        <v>0</v>
      </c>
      <c r="AL32" s="25">
        <v>0</v>
      </c>
      <c r="AM32" s="25">
        <v>0</v>
      </c>
      <c r="AN32" s="25">
        <v>0</v>
      </c>
      <c r="AO32" s="25">
        <v>0</v>
      </c>
      <c r="AP32" s="25">
        <f t="shared" si="41"/>
        <v>0</v>
      </c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>
        <f t="shared" si="42"/>
        <v>0</v>
      </c>
    </row>
    <row r="33" spans="1:55" ht="16.2" thickBot="1">
      <c r="A33" s="20" t="s">
        <v>42</v>
      </c>
      <c r="B33" s="21" t="s">
        <v>43</v>
      </c>
      <c r="C33" s="22" t="s">
        <v>37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  <c r="M33" s="32">
        <v>276010</v>
      </c>
      <c r="N33" s="32">
        <v>0</v>
      </c>
      <c r="O33" s="32">
        <v>0</v>
      </c>
      <c r="P33" s="25">
        <f t="shared" si="39"/>
        <v>276010</v>
      </c>
      <c r="Q33" s="32">
        <v>0</v>
      </c>
      <c r="R33" s="32">
        <v>0</v>
      </c>
      <c r="S33" s="32">
        <v>0</v>
      </c>
      <c r="T33" s="32">
        <v>0</v>
      </c>
      <c r="U33" s="32">
        <v>0</v>
      </c>
      <c r="V33" s="32">
        <v>0</v>
      </c>
      <c r="W33" s="32">
        <v>0</v>
      </c>
      <c r="X33" s="32">
        <v>0</v>
      </c>
      <c r="Y33" s="32">
        <v>0</v>
      </c>
      <c r="Z33" s="32">
        <v>0</v>
      </c>
      <c r="AA33" s="32">
        <v>0</v>
      </c>
      <c r="AB33" s="32">
        <v>0</v>
      </c>
      <c r="AC33" s="25">
        <f t="shared" si="40"/>
        <v>0</v>
      </c>
      <c r="AD33" s="32">
        <v>0</v>
      </c>
      <c r="AE33" s="32">
        <v>0</v>
      </c>
      <c r="AF33" s="32">
        <v>0</v>
      </c>
      <c r="AG33" s="32">
        <v>0</v>
      </c>
      <c r="AH33" s="32">
        <v>0</v>
      </c>
      <c r="AI33" s="32">
        <v>0</v>
      </c>
      <c r="AJ33" s="32">
        <v>0</v>
      </c>
      <c r="AK33" s="32">
        <v>0</v>
      </c>
      <c r="AL33" s="32">
        <v>0</v>
      </c>
      <c r="AM33" s="32">
        <v>0</v>
      </c>
      <c r="AN33" s="32">
        <v>0</v>
      </c>
      <c r="AO33" s="32">
        <v>0</v>
      </c>
      <c r="AP33" s="25">
        <f t="shared" si="41"/>
        <v>0</v>
      </c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25">
        <f t="shared" si="42"/>
        <v>0</v>
      </c>
    </row>
    <row r="34" spans="1:55">
      <c r="A34" s="10"/>
      <c r="B34" s="10"/>
      <c r="C34" s="10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</row>
    <row r="35" spans="1:55" ht="15.6">
      <c r="A35" s="11"/>
      <c r="B35" s="12"/>
      <c r="C35" s="10"/>
      <c r="D35" s="13"/>
      <c r="E35" s="13"/>
      <c r="F35" s="13"/>
      <c r="G35" s="13"/>
      <c r="H35" s="14"/>
      <c r="I35" s="14"/>
      <c r="J35" s="14"/>
      <c r="K35" s="14"/>
      <c r="L35" s="14"/>
      <c r="M35" s="14"/>
      <c r="N35" s="14"/>
      <c r="O35" s="14"/>
      <c r="P35" s="14"/>
      <c r="Q35" s="13"/>
      <c r="R35" s="13"/>
      <c r="S35" s="13"/>
      <c r="T35" s="13"/>
      <c r="U35" s="14"/>
      <c r="V35" s="14"/>
      <c r="W35" s="14"/>
      <c r="X35" s="14"/>
      <c r="Y35" s="14"/>
      <c r="Z35" s="14"/>
      <c r="AA35" s="14"/>
      <c r="AB35" s="14"/>
    </row>
    <row r="36" spans="1:55" ht="16.2" thickBot="1">
      <c r="A36" s="11"/>
      <c r="B36" s="23" t="s">
        <v>36</v>
      </c>
      <c r="C36" s="12"/>
      <c r="D36" s="13"/>
      <c r="E36" s="13"/>
      <c r="F36" s="13"/>
      <c r="G36" s="13"/>
      <c r="H36" s="14"/>
      <c r="I36" s="14"/>
      <c r="J36" s="14"/>
      <c r="K36" s="14"/>
      <c r="L36" s="14"/>
      <c r="M36" s="14"/>
      <c r="N36" s="14"/>
      <c r="O36" s="14"/>
      <c r="P36" s="14"/>
      <c r="Q36" s="13"/>
      <c r="R36" s="13"/>
      <c r="S36" s="13"/>
      <c r="T36" s="13"/>
      <c r="U36" s="14"/>
      <c r="V36" s="14"/>
      <c r="W36" s="14"/>
      <c r="X36" s="14"/>
      <c r="Y36" s="14"/>
      <c r="Z36" s="14"/>
      <c r="AA36" s="14"/>
      <c r="AB36" s="14"/>
    </row>
    <row r="37" spans="1:55" ht="15.6" customHeight="1">
      <c r="A37" s="45" t="s">
        <v>0</v>
      </c>
      <c r="B37" s="43" t="s">
        <v>1</v>
      </c>
      <c r="C37" s="43" t="s">
        <v>2</v>
      </c>
      <c r="D37" s="41">
        <f>D6</f>
        <v>2015</v>
      </c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2"/>
      <c r="P37" s="39" t="s">
        <v>44</v>
      </c>
      <c r="Q37" s="41">
        <f>Q6</f>
        <v>2016</v>
      </c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2"/>
      <c r="AC37" s="39" t="s">
        <v>45</v>
      </c>
      <c r="AD37" s="41">
        <v>2017</v>
      </c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2"/>
      <c r="AP37" s="39" t="s">
        <v>46</v>
      </c>
      <c r="AQ37" s="41">
        <v>2018</v>
      </c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2"/>
      <c r="BC37" s="39" t="s">
        <v>47</v>
      </c>
    </row>
    <row r="38" spans="1:55" ht="31.2">
      <c r="A38" s="46"/>
      <c r="B38" s="44"/>
      <c r="C38" s="44"/>
      <c r="D38" s="1" t="s">
        <v>3</v>
      </c>
      <c r="E38" s="1" t="s">
        <v>4</v>
      </c>
      <c r="F38" s="1" t="s">
        <v>5</v>
      </c>
      <c r="G38" s="1" t="s">
        <v>6</v>
      </c>
      <c r="H38" s="1" t="s">
        <v>7</v>
      </c>
      <c r="I38" s="1" t="s">
        <v>8</v>
      </c>
      <c r="J38" s="1" t="s">
        <v>9</v>
      </c>
      <c r="K38" s="1" t="s">
        <v>10</v>
      </c>
      <c r="L38" s="1" t="s">
        <v>11</v>
      </c>
      <c r="M38" s="1" t="s">
        <v>12</v>
      </c>
      <c r="N38" s="1" t="s">
        <v>13</v>
      </c>
      <c r="O38" s="16" t="s">
        <v>14</v>
      </c>
      <c r="P38" s="40"/>
      <c r="Q38" s="1" t="s">
        <v>3</v>
      </c>
      <c r="R38" s="1" t="s">
        <v>4</v>
      </c>
      <c r="S38" s="1" t="s">
        <v>5</v>
      </c>
      <c r="T38" s="1" t="s">
        <v>6</v>
      </c>
      <c r="U38" s="1" t="s">
        <v>7</v>
      </c>
      <c r="V38" s="1" t="s">
        <v>8</v>
      </c>
      <c r="W38" s="1" t="s">
        <v>9</v>
      </c>
      <c r="X38" s="1" t="s">
        <v>10</v>
      </c>
      <c r="Y38" s="1" t="s">
        <v>11</v>
      </c>
      <c r="Z38" s="1" t="s">
        <v>12</v>
      </c>
      <c r="AA38" s="1" t="s">
        <v>13</v>
      </c>
      <c r="AB38" s="16" t="s">
        <v>14</v>
      </c>
      <c r="AC38" s="40"/>
      <c r="AD38" s="1" t="s">
        <v>3</v>
      </c>
      <c r="AE38" s="1" t="s">
        <v>4</v>
      </c>
      <c r="AF38" s="1" t="s">
        <v>5</v>
      </c>
      <c r="AG38" s="1" t="s">
        <v>6</v>
      </c>
      <c r="AH38" s="1" t="s">
        <v>7</v>
      </c>
      <c r="AI38" s="1" t="s">
        <v>8</v>
      </c>
      <c r="AJ38" s="1" t="s">
        <v>9</v>
      </c>
      <c r="AK38" s="1" t="s">
        <v>10</v>
      </c>
      <c r="AL38" s="1" t="s">
        <v>11</v>
      </c>
      <c r="AM38" s="1" t="s">
        <v>12</v>
      </c>
      <c r="AN38" s="1" t="s">
        <v>13</v>
      </c>
      <c r="AO38" s="16" t="s">
        <v>14</v>
      </c>
      <c r="AP38" s="40"/>
      <c r="AQ38" s="1" t="s">
        <v>3</v>
      </c>
      <c r="AR38" s="1" t="s">
        <v>4</v>
      </c>
      <c r="AS38" s="1" t="s">
        <v>5</v>
      </c>
      <c r="AT38" s="1" t="s">
        <v>6</v>
      </c>
      <c r="AU38" s="1" t="s">
        <v>7</v>
      </c>
      <c r="AV38" s="1" t="s">
        <v>8</v>
      </c>
      <c r="AW38" s="1" t="s">
        <v>9</v>
      </c>
      <c r="AX38" s="1" t="s">
        <v>10</v>
      </c>
      <c r="AY38" s="1" t="s">
        <v>11</v>
      </c>
      <c r="AZ38" s="1" t="s">
        <v>12</v>
      </c>
      <c r="BA38" s="1" t="s">
        <v>13</v>
      </c>
      <c r="BB38" s="16" t="s">
        <v>14</v>
      </c>
      <c r="BC38" s="40"/>
    </row>
    <row r="39" spans="1:55" ht="15.6">
      <c r="A39" s="17" t="s">
        <v>15</v>
      </c>
      <c r="B39" s="18" t="s">
        <v>16</v>
      </c>
      <c r="C39" s="19" t="s">
        <v>17</v>
      </c>
      <c r="D39" s="25">
        <v>0</v>
      </c>
      <c r="E39" s="25">
        <v>1</v>
      </c>
      <c r="F39" s="25">
        <v>0</v>
      </c>
      <c r="G39" s="25">
        <v>0</v>
      </c>
      <c r="H39" s="25">
        <v>0</v>
      </c>
      <c r="I39" s="25">
        <v>1</v>
      </c>
      <c r="J39" s="25">
        <v>0</v>
      </c>
      <c r="K39" s="25">
        <v>0</v>
      </c>
      <c r="L39" s="25">
        <v>0</v>
      </c>
      <c r="M39" s="25">
        <v>1</v>
      </c>
      <c r="N39" s="25">
        <v>0</v>
      </c>
      <c r="O39" s="25">
        <v>0</v>
      </c>
      <c r="P39" s="25">
        <f>SUM(D39:O39)</f>
        <v>3</v>
      </c>
      <c r="Q39" s="25">
        <v>2</v>
      </c>
      <c r="R39" s="25">
        <v>0</v>
      </c>
      <c r="S39" s="25">
        <v>0</v>
      </c>
      <c r="T39" s="25">
        <v>0</v>
      </c>
      <c r="U39" s="25">
        <v>0</v>
      </c>
      <c r="V39" s="25">
        <v>4</v>
      </c>
      <c r="W39" s="25">
        <v>1</v>
      </c>
      <c r="X39" s="25">
        <v>0</v>
      </c>
      <c r="Y39" s="25">
        <v>0</v>
      </c>
      <c r="Z39" s="25">
        <v>2</v>
      </c>
      <c r="AA39" s="25">
        <v>2</v>
      </c>
      <c r="AB39" s="25">
        <v>1</v>
      </c>
      <c r="AC39" s="25">
        <f>SUM(Q39:AB39)</f>
        <v>12</v>
      </c>
      <c r="AD39" s="25"/>
      <c r="AE39" s="25"/>
      <c r="AF39" s="25"/>
      <c r="AG39" s="25"/>
      <c r="AH39" s="25">
        <v>3</v>
      </c>
      <c r="AI39" s="25"/>
      <c r="AJ39" s="25">
        <v>1</v>
      </c>
      <c r="AK39" s="25"/>
      <c r="AL39" s="25">
        <v>6</v>
      </c>
      <c r="AM39" s="25">
        <v>1</v>
      </c>
      <c r="AN39" s="25"/>
      <c r="AO39" s="25">
        <f>1+1</f>
        <v>2</v>
      </c>
      <c r="AP39" s="25">
        <f>SUM(AD39:AO39)</f>
        <v>13</v>
      </c>
      <c r="AQ39" s="25"/>
      <c r="AR39" s="25">
        <v>2</v>
      </c>
      <c r="AS39" s="25"/>
      <c r="AT39" s="25">
        <v>2</v>
      </c>
      <c r="AU39" s="25"/>
      <c r="AV39" s="25"/>
      <c r="AW39" s="25"/>
      <c r="AX39" s="25"/>
      <c r="AY39" s="25"/>
      <c r="AZ39" s="25"/>
      <c r="BA39" s="25"/>
      <c r="BB39" s="25"/>
      <c r="BC39" s="25">
        <f>SUM(AQ39:BB39)</f>
        <v>4</v>
      </c>
    </row>
    <row r="40" spans="1:55" ht="15.6">
      <c r="A40" s="17" t="s">
        <v>18</v>
      </c>
      <c r="B40" s="18" t="s">
        <v>19</v>
      </c>
      <c r="C40" s="19" t="s">
        <v>20</v>
      </c>
      <c r="D40" s="25">
        <v>0</v>
      </c>
      <c r="E40" s="25">
        <v>150</v>
      </c>
      <c r="F40" s="25">
        <v>0</v>
      </c>
      <c r="G40" s="25">
        <v>0</v>
      </c>
      <c r="H40" s="25">
        <v>0</v>
      </c>
      <c r="I40" s="25">
        <v>1</v>
      </c>
      <c r="J40" s="25">
        <v>0</v>
      </c>
      <c r="K40" s="25">
        <v>0</v>
      </c>
      <c r="L40" s="25">
        <v>0</v>
      </c>
      <c r="M40" s="25">
        <v>150</v>
      </c>
      <c r="N40" s="25">
        <v>0</v>
      </c>
      <c r="O40" s="25">
        <v>0</v>
      </c>
      <c r="P40" s="25">
        <f t="shared" ref="P40:P49" si="43">SUM(D40:O40)</f>
        <v>301</v>
      </c>
      <c r="Q40" s="25">
        <v>450</v>
      </c>
      <c r="R40" s="25">
        <v>0</v>
      </c>
      <c r="S40" s="25">
        <v>0</v>
      </c>
      <c r="T40" s="25">
        <v>0</v>
      </c>
      <c r="U40" s="25">
        <v>0</v>
      </c>
      <c r="V40" s="37">
        <v>307.5</v>
      </c>
      <c r="W40" s="25">
        <v>3</v>
      </c>
      <c r="X40" s="25">
        <v>0</v>
      </c>
      <c r="Y40" s="25">
        <v>0</v>
      </c>
      <c r="Z40" s="25">
        <f>2102+1000</f>
        <v>3102</v>
      </c>
      <c r="AA40" s="25">
        <f>105+100</f>
        <v>205</v>
      </c>
      <c r="AB40" s="25">
        <v>600</v>
      </c>
      <c r="AC40" s="25">
        <f t="shared" ref="AC40:AC49" si="44">SUM(Q40:AB40)</f>
        <v>4667.5</v>
      </c>
      <c r="AD40" s="25"/>
      <c r="AE40" s="25"/>
      <c r="AF40" s="25"/>
      <c r="AG40" s="25"/>
      <c r="AH40" s="25">
        <f>580.9+100+5</f>
        <v>685.9</v>
      </c>
      <c r="AI40" s="37"/>
      <c r="AJ40" s="25">
        <v>15</v>
      </c>
      <c r="AK40" s="25"/>
      <c r="AL40" s="25">
        <f>400+150+160+150+360+150</f>
        <v>1370</v>
      </c>
      <c r="AM40" s="25">
        <f>100</f>
        <v>100</v>
      </c>
      <c r="AN40" s="25"/>
      <c r="AO40" s="25">
        <f>200+30</f>
        <v>230</v>
      </c>
      <c r="AP40" s="25">
        <f t="shared" ref="AP40:AP49" si="45">SUM(AD40:AO40)</f>
        <v>2400.9</v>
      </c>
      <c r="AQ40" s="25"/>
      <c r="AR40" s="25">
        <f>45+1406</f>
        <v>1451</v>
      </c>
      <c r="AS40" s="25"/>
      <c r="AT40" s="25">
        <f>16+120</f>
        <v>136</v>
      </c>
      <c r="AU40" s="25"/>
      <c r="AV40" s="37"/>
      <c r="AW40" s="25"/>
      <c r="AX40" s="25"/>
      <c r="AY40" s="25"/>
      <c r="AZ40" s="25"/>
      <c r="BA40" s="25"/>
      <c r="BB40" s="25"/>
      <c r="BC40" s="25">
        <f t="shared" ref="BC40:BC49" si="46">SUM(AQ40:BB40)</f>
        <v>1587</v>
      </c>
    </row>
    <row r="41" spans="1:55" ht="15.6">
      <c r="A41" s="17" t="s">
        <v>21</v>
      </c>
      <c r="B41" s="18" t="s">
        <v>22</v>
      </c>
      <c r="C41" s="19" t="s">
        <v>17</v>
      </c>
      <c r="D41" s="25">
        <v>0</v>
      </c>
      <c r="E41" s="25">
        <v>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  <c r="N41" s="25">
        <v>0</v>
      </c>
      <c r="O41" s="25">
        <v>0</v>
      </c>
      <c r="P41" s="25">
        <f t="shared" si="43"/>
        <v>0</v>
      </c>
      <c r="Q41" s="25">
        <v>0</v>
      </c>
      <c r="R41" s="25">
        <v>0</v>
      </c>
      <c r="S41" s="25">
        <v>0</v>
      </c>
      <c r="T41" s="25">
        <v>0</v>
      </c>
      <c r="U41" s="25">
        <v>0</v>
      </c>
      <c r="V41" s="25">
        <v>0</v>
      </c>
      <c r="W41" s="25">
        <v>0</v>
      </c>
      <c r="X41" s="25">
        <v>0</v>
      </c>
      <c r="Y41" s="25">
        <v>0</v>
      </c>
      <c r="Z41" s="25">
        <v>0</v>
      </c>
      <c r="AA41" s="25">
        <v>0</v>
      </c>
      <c r="AB41" s="25">
        <v>0</v>
      </c>
      <c r="AC41" s="25">
        <f t="shared" si="44"/>
        <v>0</v>
      </c>
      <c r="AD41" s="25"/>
      <c r="AE41" s="25"/>
      <c r="AF41" s="25"/>
      <c r="AG41" s="25"/>
      <c r="AH41" s="25">
        <f>1</f>
        <v>1</v>
      </c>
      <c r="AI41" s="25"/>
      <c r="AJ41" s="25"/>
      <c r="AK41" s="25"/>
      <c r="AL41" s="25">
        <v>3</v>
      </c>
      <c r="AM41" s="25"/>
      <c r="AN41" s="25"/>
      <c r="AO41" s="25"/>
      <c r="AP41" s="25">
        <f t="shared" si="45"/>
        <v>4</v>
      </c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>
        <f t="shared" si="46"/>
        <v>0</v>
      </c>
    </row>
    <row r="42" spans="1:55" ht="15.6">
      <c r="A42" s="17" t="s">
        <v>23</v>
      </c>
      <c r="B42" s="18" t="s">
        <v>24</v>
      </c>
      <c r="C42" s="19" t="s">
        <v>17</v>
      </c>
      <c r="D42" s="25">
        <v>0</v>
      </c>
      <c r="E42" s="25">
        <v>1</v>
      </c>
      <c r="F42" s="25">
        <v>0</v>
      </c>
      <c r="G42" s="25">
        <v>0</v>
      </c>
      <c r="H42" s="25">
        <v>0</v>
      </c>
      <c r="I42" s="25">
        <v>1</v>
      </c>
      <c r="J42" s="25">
        <v>0</v>
      </c>
      <c r="K42" s="25">
        <v>0</v>
      </c>
      <c r="L42" s="25">
        <v>0</v>
      </c>
      <c r="M42" s="25">
        <v>1</v>
      </c>
      <c r="N42" s="25">
        <v>0</v>
      </c>
      <c r="O42" s="25">
        <v>0</v>
      </c>
      <c r="P42" s="25">
        <f t="shared" si="43"/>
        <v>3</v>
      </c>
      <c r="Q42" s="25">
        <v>2</v>
      </c>
      <c r="R42" s="25">
        <v>0</v>
      </c>
      <c r="S42" s="25">
        <v>0</v>
      </c>
      <c r="T42" s="25">
        <v>0</v>
      </c>
      <c r="U42" s="25">
        <v>0</v>
      </c>
      <c r="V42" s="25">
        <v>4</v>
      </c>
      <c r="W42" s="25">
        <v>0</v>
      </c>
      <c r="X42" s="25">
        <v>1</v>
      </c>
      <c r="Y42" s="25">
        <v>0</v>
      </c>
      <c r="Z42" s="25">
        <v>2</v>
      </c>
      <c r="AA42" s="25">
        <v>0</v>
      </c>
      <c r="AB42" s="25">
        <f>2+1</f>
        <v>3</v>
      </c>
      <c r="AC42" s="25">
        <f t="shared" si="44"/>
        <v>12</v>
      </c>
      <c r="AD42" s="25"/>
      <c r="AE42" s="25"/>
      <c r="AF42" s="25"/>
      <c r="AG42" s="25"/>
      <c r="AH42" s="25">
        <v>2</v>
      </c>
      <c r="AI42" s="25"/>
      <c r="AJ42" s="25"/>
      <c r="AK42" s="25">
        <v>1</v>
      </c>
      <c r="AL42" s="25">
        <v>3</v>
      </c>
      <c r="AM42" s="25">
        <f>3+1+1</f>
        <v>5</v>
      </c>
      <c r="AN42" s="25"/>
      <c r="AO42" s="25">
        <f>1+1</f>
        <v>2</v>
      </c>
      <c r="AP42" s="25">
        <f t="shared" si="45"/>
        <v>13</v>
      </c>
      <c r="AQ42" s="25"/>
      <c r="AR42" s="25">
        <v>1</v>
      </c>
      <c r="AS42" s="25"/>
      <c r="AT42" s="25">
        <v>2</v>
      </c>
      <c r="AU42" s="25"/>
      <c r="AV42" s="25"/>
      <c r="AW42" s="25"/>
      <c r="AX42" s="25"/>
      <c r="AY42" s="25"/>
      <c r="AZ42" s="25"/>
      <c r="BA42" s="25"/>
      <c r="BB42" s="25"/>
      <c r="BC42" s="25">
        <f t="shared" si="46"/>
        <v>3</v>
      </c>
    </row>
    <row r="43" spans="1:55" ht="15.6">
      <c r="A43" s="17" t="s">
        <v>25</v>
      </c>
      <c r="B43" s="18" t="s">
        <v>26</v>
      </c>
      <c r="C43" s="19" t="s">
        <v>20</v>
      </c>
      <c r="D43" s="25">
        <v>0</v>
      </c>
      <c r="E43" s="25">
        <v>150</v>
      </c>
      <c r="F43" s="25">
        <v>0</v>
      </c>
      <c r="G43" s="25">
        <v>0</v>
      </c>
      <c r="H43" s="25">
        <v>0</v>
      </c>
      <c r="I43" s="25">
        <v>1</v>
      </c>
      <c r="J43" s="25">
        <v>0</v>
      </c>
      <c r="K43" s="25">
        <v>0</v>
      </c>
      <c r="L43" s="25">
        <v>0</v>
      </c>
      <c r="M43" s="25">
        <v>150</v>
      </c>
      <c r="N43" s="25">
        <v>0</v>
      </c>
      <c r="O43" s="25">
        <v>0</v>
      </c>
      <c r="P43" s="25">
        <f t="shared" si="43"/>
        <v>301</v>
      </c>
      <c r="Q43" s="25">
        <v>450</v>
      </c>
      <c r="R43" s="25">
        <v>0</v>
      </c>
      <c r="S43" s="25">
        <v>0</v>
      </c>
      <c r="T43" s="25">
        <v>0</v>
      </c>
      <c r="U43" s="25">
        <v>0</v>
      </c>
      <c r="V43" s="37">
        <v>307.5</v>
      </c>
      <c r="W43" s="25">
        <v>0</v>
      </c>
      <c r="X43" s="25">
        <v>3</v>
      </c>
      <c r="Y43" s="25">
        <v>0</v>
      </c>
      <c r="Z43" s="25">
        <f>Z40</f>
        <v>3102</v>
      </c>
      <c r="AA43" s="25">
        <v>0</v>
      </c>
      <c r="AB43" s="25">
        <f>105+100+600</f>
        <v>805</v>
      </c>
      <c r="AC43" s="25">
        <f t="shared" si="44"/>
        <v>4667.5</v>
      </c>
      <c r="AD43" s="25"/>
      <c r="AE43" s="25"/>
      <c r="AF43" s="25"/>
      <c r="AG43" s="25"/>
      <c r="AH43" s="25">
        <f>100+5</f>
        <v>105</v>
      </c>
      <c r="AI43" s="37"/>
      <c r="AJ43" s="25"/>
      <c r="AK43" s="25">
        <v>15</v>
      </c>
      <c r="AL43" s="25">
        <f>150+150+150</f>
        <v>450</v>
      </c>
      <c r="AM43" s="25">
        <f>150+150+150+1987+100</f>
        <v>2537</v>
      </c>
      <c r="AN43" s="25"/>
      <c r="AO43" s="25">
        <f>200+30</f>
        <v>230</v>
      </c>
      <c r="AP43" s="25">
        <f t="shared" si="45"/>
        <v>3337</v>
      </c>
      <c r="AQ43" s="25"/>
      <c r="AR43" s="25">
        <f>45</f>
        <v>45</v>
      </c>
      <c r="AS43" s="25"/>
      <c r="AT43" s="25">
        <f>16+120</f>
        <v>136</v>
      </c>
      <c r="AU43" s="25"/>
      <c r="AV43" s="37"/>
      <c r="AW43" s="25"/>
      <c r="AX43" s="25"/>
      <c r="AY43" s="25"/>
      <c r="AZ43" s="25"/>
      <c r="BA43" s="25"/>
      <c r="BB43" s="25"/>
      <c r="BC43" s="25">
        <f t="shared" si="46"/>
        <v>181</v>
      </c>
    </row>
    <row r="44" spans="1:55" ht="15.6">
      <c r="A44" s="17" t="s">
        <v>27</v>
      </c>
      <c r="B44" s="18" t="s">
        <v>28</v>
      </c>
      <c r="C44" s="19" t="s">
        <v>37</v>
      </c>
      <c r="D44" s="26">
        <v>0</v>
      </c>
      <c r="E44" s="26">
        <v>41401.5</v>
      </c>
      <c r="F44" s="26">
        <v>0</v>
      </c>
      <c r="G44" s="26">
        <v>0</v>
      </c>
      <c r="H44" s="26">
        <v>0</v>
      </c>
      <c r="I44" s="26">
        <v>550</v>
      </c>
      <c r="J44" s="26">
        <v>0</v>
      </c>
      <c r="K44" s="26">
        <v>0</v>
      </c>
      <c r="L44" s="26">
        <v>0</v>
      </c>
      <c r="M44" s="26">
        <v>41401.5</v>
      </c>
      <c r="N44" s="26">
        <v>0</v>
      </c>
      <c r="O44" s="26">
        <v>0</v>
      </c>
      <c r="P44" s="25">
        <f t="shared" si="43"/>
        <v>83353</v>
      </c>
      <c r="Q44" s="26">
        <f>47178+94356</f>
        <v>141534</v>
      </c>
      <c r="R44" s="26">
        <v>0</v>
      </c>
      <c r="S44" s="26">
        <v>0</v>
      </c>
      <c r="T44" s="26">
        <v>0</v>
      </c>
      <c r="U44" s="26">
        <v>0</v>
      </c>
      <c r="V44" s="26">
        <v>96006</v>
      </c>
      <c r="W44" s="26">
        <v>0</v>
      </c>
      <c r="X44" s="26">
        <v>943.56</v>
      </c>
      <c r="Y44" s="26">
        <v>0</v>
      </c>
      <c r="Z44" s="26">
        <f>21978810.66+13504480</f>
        <v>35483290.659999996</v>
      </c>
      <c r="AA44" s="26">
        <v>0</v>
      </c>
      <c r="AB44" s="26">
        <f>28306.95+26959+188712</f>
        <v>243977.95</v>
      </c>
      <c r="AC44" s="25">
        <f t="shared" si="44"/>
        <v>35965752.170000002</v>
      </c>
      <c r="AD44" s="26"/>
      <c r="AE44" s="26"/>
      <c r="AF44" s="26"/>
      <c r="AG44" s="26"/>
      <c r="AH44" s="26">
        <f>20390+550</f>
        <v>20940</v>
      </c>
      <c r="AI44" s="26"/>
      <c r="AJ44" s="26"/>
      <c r="AK44" s="26">
        <v>550</v>
      </c>
      <c r="AL44" s="26">
        <f>30585*3</f>
        <v>91755</v>
      </c>
      <c r="AM44" s="26">
        <f>305585*3+157035.91</f>
        <v>1073790.9099999999</v>
      </c>
      <c r="AN44" s="26"/>
      <c r="AO44" s="26">
        <f>40780+6117</f>
        <v>46897</v>
      </c>
      <c r="AP44" s="25">
        <f t="shared" si="45"/>
        <v>1233932.9099999999</v>
      </c>
      <c r="AQ44" s="26"/>
      <c r="AR44" s="26">
        <v>12637.35</v>
      </c>
      <c r="AS44" s="26"/>
      <c r="AT44" s="26">
        <f>7389.52*2</f>
        <v>14779.04</v>
      </c>
      <c r="AU44" s="26"/>
      <c r="AV44" s="26"/>
      <c r="AW44" s="26"/>
      <c r="AX44" s="26"/>
      <c r="AY44" s="26"/>
      <c r="AZ44" s="26"/>
      <c r="BA44" s="26"/>
      <c r="BB44" s="26"/>
      <c r="BC44" s="25">
        <f t="shared" si="46"/>
        <v>27416.39</v>
      </c>
    </row>
    <row r="45" spans="1:55" ht="15.6">
      <c r="A45" s="17" t="s">
        <v>29</v>
      </c>
      <c r="B45" s="18" t="s">
        <v>30</v>
      </c>
      <c r="C45" s="19" t="s">
        <v>17</v>
      </c>
      <c r="D45" s="25">
        <v>0</v>
      </c>
      <c r="E45" s="25">
        <v>1</v>
      </c>
      <c r="F45" s="25">
        <v>0</v>
      </c>
      <c r="G45" s="25">
        <v>0</v>
      </c>
      <c r="H45" s="25">
        <v>0</v>
      </c>
      <c r="I45" s="25">
        <v>1</v>
      </c>
      <c r="J45" s="25">
        <v>0</v>
      </c>
      <c r="K45" s="25">
        <v>0</v>
      </c>
      <c r="L45" s="25">
        <v>0</v>
      </c>
      <c r="M45" s="25">
        <v>0</v>
      </c>
      <c r="N45" s="25">
        <v>0</v>
      </c>
      <c r="O45" s="25">
        <v>0</v>
      </c>
      <c r="P45" s="25">
        <f t="shared" si="43"/>
        <v>2</v>
      </c>
      <c r="Q45" s="25">
        <v>1</v>
      </c>
      <c r="R45" s="25">
        <v>0</v>
      </c>
      <c r="S45" s="25">
        <v>1</v>
      </c>
      <c r="T45" s="25">
        <v>0</v>
      </c>
      <c r="U45" s="25">
        <v>0</v>
      </c>
      <c r="V45" s="25">
        <v>0</v>
      </c>
      <c r="W45" s="25">
        <v>3</v>
      </c>
      <c r="X45" s="25">
        <v>0</v>
      </c>
      <c r="Y45" s="25">
        <v>0</v>
      </c>
      <c r="Z45" s="25">
        <v>0</v>
      </c>
      <c r="AA45" s="25">
        <v>0</v>
      </c>
      <c r="AB45" s="25">
        <f>1+2</f>
        <v>3</v>
      </c>
      <c r="AC45" s="25">
        <f t="shared" si="44"/>
        <v>8</v>
      </c>
      <c r="AD45" s="25"/>
      <c r="AE45" s="25">
        <v>1</v>
      </c>
      <c r="AF45" s="25"/>
      <c r="AG45" s="25"/>
      <c r="AH45" s="25">
        <f>1</f>
        <v>1</v>
      </c>
      <c r="AI45" s="25"/>
      <c r="AJ45" s="25">
        <v>1</v>
      </c>
      <c r="AK45" s="25"/>
      <c r="AL45" s="25"/>
      <c r="AM45" s="25">
        <f>1</f>
        <v>1</v>
      </c>
      <c r="AN45" s="25"/>
      <c r="AO45" s="25">
        <f>1+1</f>
        <v>2</v>
      </c>
      <c r="AP45" s="25">
        <f t="shared" si="45"/>
        <v>6</v>
      </c>
      <c r="AQ45" s="25"/>
      <c r="AR45" s="25"/>
      <c r="AS45" s="25">
        <v>1</v>
      </c>
      <c r="AT45" s="25">
        <v>1</v>
      </c>
      <c r="AU45" s="25"/>
      <c r="AV45" s="25"/>
      <c r="AW45" s="25"/>
      <c r="AX45" s="25"/>
      <c r="AY45" s="25"/>
      <c r="AZ45" s="25"/>
      <c r="BA45" s="25"/>
      <c r="BB45" s="25"/>
      <c r="BC45" s="25">
        <f t="shared" si="46"/>
        <v>2</v>
      </c>
    </row>
    <row r="46" spans="1:55" ht="15.6">
      <c r="A46" s="17" t="s">
        <v>31</v>
      </c>
      <c r="B46" s="18" t="s">
        <v>32</v>
      </c>
      <c r="C46" s="19" t="s">
        <v>20</v>
      </c>
      <c r="D46" s="25">
        <v>0</v>
      </c>
      <c r="E46" s="25">
        <v>150</v>
      </c>
      <c r="F46" s="25">
        <v>0</v>
      </c>
      <c r="G46" s="25">
        <v>0</v>
      </c>
      <c r="H46" s="25">
        <v>0</v>
      </c>
      <c r="I46" s="25">
        <v>1</v>
      </c>
      <c r="J46" s="25">
        <v>0</v>
      </c>
      <c r="K46" s="25">
        <v>0</v>
      </c>
      <c r="L46" s="25">
        <v>0</v>
      </c>
      <c r="M46" s="25">
        <v>0</v>
      </c>
      <c r="N46" s="25">
        <v>0</v>
      </c>
      <c r="O46" s="25">
        <v>0</v>
      </c>
      <c r="P46" s="25">
        <f t="shared" si="43"/>
        <v>151</v>
      </c>
      <c r="Q46" s="25">
        <v>150</v>
      </c>
      <c r="R46" s="25">
        <v>0</v>
      </c>
      <c r="S46" s="25">
        <v>300</v>
      </c>
      <c r="T46" s="25">
        <v>0</v>
      </c>
      <c r="U46" s="25">
        <v>0</v>
      </c>
      <c r="V46" s="25">
        <v>0</v>
      </c>
      <c r="W46" s="37">
        <v>7.5</v>
      </c>
      <c r="X46" s="37">
        <v>0</v>
      </c>
      <c r="Y46" s="25">
        <v>0</v>
      </c>
      <c r="Z46" s="25">
        <v>0</v>
      </c>
      <c r="AA46" s="25">
        <v>0</v>
      </c>
      <c r="AB46" s="25">
        <f>300+105+100</f>
        <v>505</v>
      </c>
      <c r="AC46" s="25">
        <f t="shared" si="44"/>
        <v>962.5</v>
      </c>
      <c r="AD46" s="25"/>
      <c r="AE46" s="25">
        <v>300</v>
      </c>
      <c r="AF46" s="25"/>
      <c r="AG46" s="25"/>
      <c r="AH46" s="25">
        <f>5</f>
        <v>5</v>
      </c>
      <c r="AI46" s="25"/>
      <c r="AJ46" s="37">
        <v>100</v>
      </c>
      <c r="AK46" s="37"/>
      <c r="AL46" s="25"/>
      <c r="AM46" s="25">
        <f>15</f>
        <v>15</v>
      </c>
      <c r="AN46" s="25"/>
      <c r="AO46" s="25">
        <f>200+30</f>
        <v>230</v>
      </c>
      <c r="AP46" s="25">
        <f t="shared" si="45"/>
        <v>650</v>
      </c>
      <c r="AQ46" s="25"/>
      <c r="AR46" s="25"/>
      <c r="AS46" s="25">
        <v>45</v>
      </c>
      <c r="AT46" s="25">
        <v>120</v>
      </c>
      <c r="AU46" s="25"/>
      <c r="AV46" s="25"/>
      <c r="AW46" s="37"/>
      <c r="AX46" s="37"/>
      <c r="AY46" s="25"/>
      <c r="AZ46" s="25"/>
      <c r="BA46" s="25"/>
      <c r="BB46" s="25"/>
      <c r="BC46" s="25">
        <f t="shared" si="46"/>
        <v>165</v>
      </c>
    </row>
    <row r="47" spans="1:55" ht="15.6">
      <c r="A47" s="17" t="s">
        <v>40</v>
      </c>
      <c r="B47" s="18" t="s">
        <v>38</v>
      </c>
      <c r="C47" s="19" t="s">
        <v>17</v>
      </c>
      <c r="D47" s="25">
        <v>0</v>
      </c>
      <c r="E47" s="25">
        <v>0</v>
      </c>
      <c r="F47" s="25">
        <v>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  <c r="N47" s="25">
        <v>0</v>
      </c>
      <c r="O47" s="25">
        <v>1</v>
      </c>
      <c r="P47" s="25">
        <f t="shared" si="43"/>
        <v>1</v>
      </c>
      <c r="Q47" s="25">
        <v>0</v>
      </c>
      <c r="R47" s="25">
        <v>0</v>
      </c>
      <c r="S47" s="25">
        <v>0</v>
      </c>
      <c r="T47" s="25">
        <v>0</v>
      </c>
      <c r="U47" s="25">
        <v>0</v>
      </c>
      <c r="V47" s="25">
        <v>0</v>
      </c>
      <c r="W47" s="25">
        <v>0</v>
      </c>
      <c r="X47" s="25">
        <v>0</v>
      </c>
      <c r="Y47" s="25">
        <v>0</v>
      </c>
      <c r="Z47" s="25">
        <v>0</v>
      </c>
      <c r="AA47" s="25">
        <v>0</v>
      </c>
      <c r="AB47" s="25">
        <v>0</v>
      </c>
      <c r="AC47" s="25">
        <f t="shared" si="44"/>
        <v>0</v>
      </c>
      <c r="AD47" s="25"/>
      <c r="AE47" s="25"/>
      <c r="AF47" s="25"/>
      <c r="AG47" s="25"/>
      <c r="AH47" s="25">
        <v>0</v>
      </c>
      <c r="AI47" s="25"/>
      <c r="AJ47" s="25"/>
      <c r="AK47" s="25"/>
      <c r="AL47" s="25"/>
      <c r="AM47" s="25"/>
      <c r="AN47" s="25"/>
      <c r="AO47" s="25"/>
      <c r="AP47" s="25">
        <f t="shared" si="45"/>
        <v>0</v>
      </c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>
        <f t="shared" si="46"/>
        <v>0</v>
      </c>
    </row>
    <row r="48" spans="1:55" ht="15.6">
      <c r="A48" s="17" t="s">
        <v>41</v>
      </c>
      <c r="B48" s="18" t="s">
        <v>39</v>
      </c>
      <c r="C48" s="19" t="s">
        <v>20</v>
      </c>
      <c r="D48" s="25">
        <v>0</v>
      </c>
      <c r="E48" s="25">
        <v>0</v>
      </c>
      <c r="F48" s="25">
        <v>0</v>
      </c>
      <c r="G48" s="25">
        <v>0</v>
      </c>
      <c r="H48" s="25">
        <v>0</v>
      </c>
      <c r="I48" s="25">
        <v>0</v>
      </c>
      <c r="J48" s="25">
        <v>0</v>
      </c>
      <c r="K48" s="25">
        <v>0</v>
      </c>
      <c r="L48" s="25">
        <v>0</v>
      </c>
      <c r="M48" s="25">
        <v>0</v>
      </c>
      <c r="N48" s="25">
        <v>0</v>
      </c>
      <c r="O48" s="25">
        <v>150</v>
      </c>
      <c r="P48" s="25">
        <f t="shared" si="43"/>
        <v>150</v>
      </c>
      <c r="Q48" s="25">
        <v>0</v>
      </c>
      <c r="R48" s="25">
        <v>0</v>
      </c>
      <c r="S48" s="25">
        <v>0</v>
      </c>
      <c r="T48" s="25">
        <v>0</v>
      </c>
      <c r="U48" s="25">
        <v>0</v>
      </c>
      <c r="V48" s="25">
        <v>0</v>
      </c>
      <c r="W48" s="25">
        <v>0</v>
      </c>
      <c r="X48" s="25">
        <v>0</v>
      </c>
      <c r="Y48" s="25">
        <v>0</v>
      </c>
      <c r="Z48" s="25">
        <v>0</v>
      </c>
      <c r="AA48" s="25">
        <v>0</v>
      </c>
      <c r="AB48" s="25">
        <v>0</v>
      </c>
      <c r="AC48" s="25">
        <f t="shared" si="44"/>
        <v>0</v>
      </c>
      <c r="AD48" s="25"/>
      <c r="AE48" s="25"/>
      <c r="AF48" s="25"/>
      <c r="AG48" s="25"/>
      <c r="AH48" s="25">
        <v>0</v>
      </c>
      <c r="AI48" s="25"/>
      <c r="AJ48" s="25"/>
      <c r="AK48" s="25"/>
      <c r="AL48" s="25"/>
      <c r="AM48" s="25"/>
      <c r="AN48" s="25"/>
      <c r="AO48" s="25"/>
      <c r="AP48" s="25">
        <f t="shared" si="45"/>
        <v>0</v>
      </c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>
        <f t="shared" si="46"/>
        <v>0</v>
      </c>
    </row>
    <row r="49" spans="1:55" ht="16.2" thickBot="1">
      <c r="A49" s="17" t="s">
        <v>42</v>
      </c>
      <c r="B49" s="18" t="s">
        <v>43</v>
      </c>
      <c r="C49" s="19" t="s">
        <v>37</v>
      </c>
      <c r="D49" s="25">
        <v>0</v>
      </c>
      <c r="E49" s="25">
        <v>0</v>
      </c>
      <c r="F49" s="25">
        <v>0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0</v>
      </c>
      <c r="M49" s="25">
        <v>0</v>
      </c>
      <c r="N49" s="25">
        <v>0</v>
      </c>
      <c r="O49" s="26">
        <f>M44</f>
        <v>41401.5</v>
      </c>
      <c r="P49" s="25">
        <f t="shared" si="43"/>
        <v>41401.5</v>
      </c>
      <c r="Q49" s="25">
        <v>0</v>
      </c>
      <c r="R49" s="25">
        <v>0</v>
      </c>
      <c r="S49" s="25">
        <v>0</v>
      </c>
      <c r="T49" s="25">
        <v>0</v>
      </c>
      <c r="U49" s="25">
        <v>0</v>
      </c>
      <c r="V49" s="25">
        <v>0</v>
      </c>
      <c r="W49" s="32">
        <v>0</v>
      </c>
      <c r="X49" s="32">
        <v>0</v>
      </c>
      <c r="Y49" s="25">
        <v>0</v>
      </c>
      <c r="Z49" s="25">
        <v>0</v>
      </c>
      <c r="AA49" s="25">
        <v>0</v>
      </c>
      <c r="AB49" s="25">
        <v>0</v>
      </c>
      <c r="AC49" s="25">
        <f t="shared" si="44"/>
        <v>0</v>
      </c>
      <c r="AD49" s="25"/>
      <c r="AE49" s="25"/>
      <c r="AF49" s="25"/>
      <c r="AG49" s="25"/>
      <c r="AH49" s="25">
        <v>0</v>
      </c>
      <c r="AI49" s="25"/>
      <c r="AJ49" s="32"/>
      <c r="AK49" s="32"/>
      <c r="AL49" s="25"/>
      <c r="AM49" s="25"/>
      <c r="AN49" s="25"/>
      <c r="AO49" s="25"/>
      <c r="AP49" s="25">
        <f t="shared" si="45"/>
        <v>0</v>
      </c>
      <c r="AQ49" s="25"/>
      <c r="AR49" s="25"/>
      <c r="AS49" s="25"/>
      <c r="AT49" s="25"/>
      <c r="AU49" s="25"/>
      <c r="AV49" s="25"/>
      <c r="AW49" s="32"/>
      <c r="AX49" s="32"/>
      <c r="AY49" s="25"/>
      <c r="AZ49" s="25"/>
      <c r="BA49" s="25"/>
      <c r="BB49" s="25"/>
      <c r="BC49" s="25">
        <f t="shared" si="46"/>
        <v>0</v>
      </c>
    </row>
    <row r="50" spans="1:55" ht="15" thickBot="1">
      <c r="A50" s="28"/>
      <c r="B50" s="29"/>
      <c r="C50" s="29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1"/>
      <c r="P50" s="36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1"/>
    </row>
  </sheetData>
  <mergeCells count="29">
    <mergeCell ref="AQ6:BB6"/>
    <mergeCell ref="AQ21:BB21"/>
    <mergeCell ref="A21:A22"/>
    <mergeCell ref="C6:C7"/>
    <mergeCell ref="D6:O6"/>
    <mergeCell ref="AP21:AP22"/>
    <mergeCell ref="D21:O21"/>
    <mergeCell ref="A6:A7"/>
    <mergeCell ref="Q6:AB6"/>
    <mergeCell ref="AC21:AC22"/>
    <mergeCell ref="AD37:AO37"/>
    <mergeCell ref="C21:C22"/>
    <mergeCell ref="A37:A38"/>
    <mergeCell ref="Q37:AB37"/>
    <mergeCell ref="P21:P22"/>
    <mergeCell ref="D37:O37"/>
    <mergeCell ref="P37:P38"/>
    <mergeCell ref="Q21:AB21"/>
    <mergeCell ref="C37:C38"/>
    <mergeCell ref="BC21:BC22"/>
    <mergeCell ref="AQ37:BB37"/>
    <mergeCell ref="BC37:BC38"/>
    <mergeCell ref="AP37:AP38"/>
    <mergeCell ref="B6:B7"/>
    <mergeCell ref="AD6:AO6"/>
    <mergeCell ref="B37:B38"/>
    <mergeCell ref="B21:B22"/>
    <mergeCell ref="AC37:AC38"/>
    <mergeCell ref="AD21:AO21"/>
  </mergeCells>
  <phoneticPr fontId="7" type="noConversion"/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Полетаева Наталья Николаевна</dc:creator>
  <cp:lastModifiedBy>Бухгалтер</cp:lastModifiedBy>
  <cp:lastPrinted>2015-11-20T06:37:08Z</cp:lastPrinted>
  <dcterms:created xsi:type="dcterms:W3CDTF">2011-06-22T10:19:40Z</dcterms:created>
  <dcterms:modified xsi:type="dcterms:W3CDTF">2018-05-18T15:38:14Z</dcterms:modified>
</cp:coreProperties>
</file>