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5880" windowWidth="15576" windowHeight="5928" firstSheet="4" activeTab="6"/>
  </bookViews>
  <sheets>
    <sheet name="Энергия" sheetId="1" r:id="rId1"/>
    <sheet name="мощность" sheetId="2" r:id="rId2"/>
    <sheet name="Объем переданной ЭЭ" sheetId="3" r:id="rId3"/>
    <sheet name="Нормативные потери" sheetId="4" r:id="rId4"/>
    <sheet name="Перечень мерприятий" sheetId="5" r:id="rId5"/>
    <sheet name="Стоим потерь" sheetId="6" r:id="rId6"/>
    <sheet name="Факт потери" sheetId="7" r:id="rId7"/>
    <sheet name="Зоны деятельности" sheetId="8" r:id="rId8"/>
    <sheet name="Лист1" sheetId="9" r:id="rId9"/>
  </sheets>
  <definedNames>
    <definedName name="_xlnm.Print_Area" localSheetId="1">'мощность'!$A$1:$G$17</definedName>
    <definedName name="_xlnm.Print_Area" localSheetId="0">'Энергия'!$A$1:$G$17</definedName>
  </definedNames>
  <calcPr fullCalcOnLoad="1"/>
</workbook>
</file>

<file path=xl/sharedStrings.xml><?xml version="1.0" encoding="utf-8"?>
<sst xmlns="http://schemas.openxmlformats.org/spreadsheetml/2006/main" count="228" uniqueCount="87">
  <si>
    <t>№
п/п</t>
  </si>
  <si>
    <t>ВН</t>
  </si>
  <si>
    <t>СН1</t>
  </si>
  <si>
    <t>СН11</t>
  </si>
  <si>
    <t>НН</t>
  </si>
  <si>
    <t>Поступление эл. энергии в сеть, всего</t>
  </si>
  <si>
    <t>2</t>
  </si>
  <si>
    <t>Потери электроэнергии в сети</t>
  </si>
  <si>
    <t>3</t>
  </si>
  <si>
    <t>4</t>
  </si>
  <si>
    <t>Полезный отпуск из сети</t>
  </si>
  <si>
    <t>(млн. кВт·ч)</t>
  </si>
  <si>
    <t>Период регулирования</t>
  </si>
  <si>
    <t>(МВт)</t>
  </si>
  <si>
    <t>1.1</t>
  </si>
  <si>
    <t>из смежной сети, всего</t>
  </si>
  <si>
    <t>в том числе из сети</t>
  </si>
  <si>
    <t>1.2.</t>
  </si>
  <si>
    <t>От поставщиков оптового и розничного рынка</t>
  </si>
  <si>
    <t>Показатель</t>
  </si>
  <si>
    <t>Всего</t>
  </si>
  <si>
    <t>Поступление эл. мощности в сеть, всего</t>
  </si>
  <si>
    <t>Потери эл. мощности в сети</t>
  </si>
  <si>
    <t>то же в % (п. 2 / п.1)</t>
  </si>
  <si>
    <t>то же в % (п.2 / п. 1)</t>
  </si>
  <si>
    <t>Филиал</t>
  </si>
  <si>
    <t>СН2</t>
  </si>
  <si>
    <t>Объем переданной электроэнергии, млн.кВт.ч</t>
  </si>
  <si>
    <t>Примечания:</t>
  </si>
  <si>
    <t>1) информация заполняется в соотвествии с "котловой" моделью, принятой при ценообразовании, в границах "котла" - при схеме "котел" сверху и в границах сетей - при схеме "котел снизу";</t>
  </si>
  <si>
    <t>2) объемы фомируются только по потребителям электрической энергии.</t>
  </si>
  <si>
    <t>Объем заявленной мощности, МВт</t>
  </si>
  <si>
    <t>Наименование филиала</t>
  </si>
  <si>
    <t>Отпуск в сеть</t>
  </si>
  <si>
    <t>Норматив технологических  потерь</t>
  </si>
  <si>
    <t>млн. кВтч</t>
  </si>
  <si>
    <t>%</t>
  </si>
  <si>
    <t>-</t>
  </si>
  <si>
    <r>
      <rPr>
        <sz val="10"/>
        <color indexed="56"/>
        <rFont val="Arial"/>
        <family val="2"/>
      </rPr>
      <t xml:space="preserve">* </t>
    </r>
    <r>
      <rPr>
        <sz val="10"/>
        <color indexed="8"/>
        <rFont val="Arial"/>
        <family val="2"/>
      </rPr>
      <t>- норматив потерь на 2015 год не утвержден, применен норматив, утвержденный в 2012 году на долгосрочный период</t>
    </r>
  </si>
  <si>
    <t>Об уровне нормативных потерь электроэнергии на текущий период с указанием источника опубликования решения об установлении уровня нормативных потерь</t>
  </si>
  <si>
    <t xml:space="preserve"> Решение об установлении уровня нормативных потерь</t>
  </si>
  <si>
    <t>Примечание</t>
  </si>
  <si>
    <t>1) указывается норматив потерь, учтенный в долгосрочных параметрах регулирования</t>
  </si>
  <si>
    <t>в т.ч. по уровням напряжения</t>
  </si>
  <si>
    <t>Потери электрической энергии, кВтч</t>
  </si>
  <si>
    <t>Стоимость потерь электрической энергии, руб. (с НДС)</t>
  </si>
  <si>
    <t>Район</t>
  </si>
  <si>
    <t>Населенный пункт (город, село, поселок)</t>
  </si>
  <si>
    <t>Район города</t>
  </si>
  <si>
    <t>Субъект РФ</t>
  </si>
  <si>
    <t>О перечне зон деятельности сетевой организации с детализацией по населенным пунктам и районам городов, определяемых в соответствии с границами балансовой принадлежности электросетевого хозяйства, находящегося в собственности сетевой организации или на ином законном основании</t>
  </si>
  <si>
    <t>Наименование   мероприятий</t>
  </si>
  <si>
    <t>Источник финансирования</t>
  </si>
  <si>
    <t>Срок исполнения</t>
  </si>
  <si>
    <t>Организационные мероприятия</t>
  </si>
  <si>
    <t>Отключение в режимах малых нагрузок трансформаторов на подстанциях с двумя и более трансформаторами</t>
  </si>
  <si>
    <t>Отключение трансформаторов на подстанциях с сезонной нагрузкой</t>
  </si>
  <si>
    <t>Снижение расхода электроэнергии на собственные нужды подстанций</t>
  </si>
  <si>
    <t>Выявление неучтенной электроэнергии в результате проведения рейдов</t>
  </si>
  <si>
    <t>Технические мероприятия</t>
  </si>
  <si>
    <t>Замена проводов на перегруженных линиях</t>
  </si>
  <si>
    <t>Замена перегруженных и установка и ввод в работу дополнительных силовых трансформаторов на эксплуатируемых подстанциях</t>
  </si>
  <si>
    <t>Мероприятия по совершенствованию систем расчетного и технического учета электроэнергии</t>
  </si>
  <si>
    <t>№ п/п</t>
  </si>
  <si>
    <t>О размере фактических потерь, оплачиваемых покупателями при осуществлении расчётов за электрическую энергии по уровням напряжения за 2014 год</t>
  </si>
  <si>
    <t>Москва</t>
  </si>
  <si>
    <t>Московская область</t>
  </si>
  <si>
    <t xml:space="preserve">ИТОГО по ОАО "МОЭСК" </t>
  </si>
  <si>
    <t>Баланс электрической мощности по сетям ВН, СН1, СН11 и НН
используемый для целей ценообразования на 2015год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</si>
  <si>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на  2015 год</t>
  </si>
  <si>
    <t>ФАКТ за 2014 год</t>
  </si>
  <si>
    <t>ПЛАН на 2015 год</t>
  </si>
  <si>
    <t xml:space="preserve">Москва </t>
  </si>
  <si>
    <t>МОЭСК</t>
  </si>
  <si>
    <t>Область</t>
  </si>
  <si>
    <t>Итого по   ОАО "МОЭСК"</t>
  </si>
  <si>
    <r>
      <t xml:space="preserve">    МОСКВА </t>
    </r>
    <r>
      <rPr>
        <sz val="11"/>
        <rFont val="Times New Roman"/>
        <family val="1"/>
      </rPr>
      <t>(Заявка ОАО "МОЭСК" направленная в РЭК г.Москвы)</t>
    </r>
  </si>
  <si>
    <t>ОБЛАСТЬ</t>
  </si>
  <si>
    <t>Баланс электрической энергии по сетям ВН, СН1, СН11 и НН 
используемый для целей ценообразования на 2015 год</t>
  </si>
  <si>
    <t>О перечне мероприятий по снижению размеров потерь в сетях, а также о сроках их исполнения и источниках финансирования
в 2014 году.</t>
  </si>
  <si>
    <t>Оптимизация мест размыкания контуров электрических сетей</t>
  </si>
  <si>
    <t>Себестоимость</t>
  </si>
  <si>
    <t>Инвестиционная программа</t>
  </si>
  <si>
    <t>Инвестиционная программа/ Себестоимость</t>
  </si>
  <si>
    <t>О закупке сетевыми организациями электрической энергии для компенсации потерь в сетях и ее стоимости за 2014/2015  годы</t>
  </si>
  <si>
    <t xml:space="preserve">    МОСКВА </t>
  </si>
  <si>
    <t xml:space="preserve">ИТОГО по АО "ИНЭП-система"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</si>
</sst>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_-* #,##0_р_._-;\-* #,##0_р_._-;_-* &quot;-&quot;??_р_._-;_-@_-"/>
    <numFmt numFmtId="179" formatCode="0.00000"/>
    <numFmt numFmtId="180" formatCode="0.0000"/>
    <numFmt numFmtId="181" formatCode="0.000"/>
    <numFmt numFmtId="182" formatCode="0.0"/>
    <numFmt numFmtId="183" formatCode="#,##0.0000"/>
  </numFmts>
  <fonts count="46">
    <font>
      <sz val="10"/>
      <name val="Arial Cyr"/>
      <family val="0"/>
    </font>
    <font>
      <sz val="11"/>
      <name val="Times New Roman"/>
      <family val="1"/>
    </font>
    <font>
      <b/>
      <sz val="13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sz val="10"/>
      <color indexed="56"/>
      <name val="Arial"/>
      <family val="2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sz val="11"/>
      <color indexed="22"/>
      <name val="Times New Roman"/>
      <family val="1"/>
    </font>
    <font>
      <b/>
      <sz val="14"/>
      <color indexed="8"/>
      <name val="Times New Roman"/>
      <family val="1"/>
    </font>
    <font>
      <sz val="9"/>
      <color indexed="10"/>
      <name val="Times New Roman"/>
      <family val="1"/>
    </font>
    <font>
      <b/>
      <sz val="13"/>
      <color indexed="8"/>
      <name val="Arial"/>
      <family val="2"/>
    </font>
    <font>
      <b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hair"/>
    </border>
    <border>
      <left style="hair"/>
      <right style="medium"/>
      <top style="hair"/>
      <bottom style="hair"/>
    </border>
    <border>
      <left style="thin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hair"/>
      <right/>
      <top style="thin"/>
      <bottom style="thin"/>
    </border>
    <border>
      <left style="medium"/>
      <right style="thin"/>
      <top style="medium"/>
      <bottom style="medium"/>
    </border>
    <border>
      <left style="hair"/>
      <right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hair"/>
      <top>
        <color indexed="63"/>
      </top>
      <bottom style="thin"/>
    </border>
    <border>
      <left style="hair"/>
      <right/>
      <top>
        <color indexed="63"/>
      </top>
      <bottom style="thin"/>
    </border>
    <border>
      <left>
        <color indexed="63"/>
      </left>
      <right style="hair"/>
      <top style="thin"/>
      <bottom style="medium"/>
    </border>
    <border>
      <left style="hair"/>
      <right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1" borderId="7" applyNumberFormat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19" fillId="0" borderId="0">
      <alignment/>
      <protection/>
    </xf>
    <xf numFmtId="0" fontId="9" fillId="0" borderId="0">
      <alignment/>
      <protection/>
    </xf>
    <xf numFmtId="0" fontId="45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" fontId="18" fillId="4" borderId="0" applyFont="0" applyBorder="0">
      <alignment horizontal="right"/>
      <protection/>
    </xf>
    <xf numFmtId="0" fontId="35" fillId="4" borderId="0" applyNumberFormat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 wrapText="1"/>
    </xf>
    <xf numFmtId="0" fontId="1" fillId="0" borderId="0" xfId="0" applyFont="1" applyAlignment="1">
      <alignment horizontal="right" vertical="top"/>
    </xf>
    <xf numFmtId="0" fontId="36" fillId="0" borderId="0" xfId="0" applyFont="1" applyAlignment="1">
      <alignment/>
    </xf>
    <xf numFmtId="0" fontId="36" fillId="0" borderId="12" xfId="0" applyFont="1" applyBorder="1" applyAlignment="1">
      <alignment horizontal="center" vertical="center"/>
    </xf>
    <xf numFmtId="0" fontId="36" fillId="0" borderId="13" xfId="0" applyFont="1" applyBorder="1" applyAlignment="1">
      <alignment horizontal="center" vertical="center"/>
    </xf>
    <xf numFmtId="172" fontId="36" fillId="0" borderId="14" xfId="0" applyNumberFormat="1" applyFont="1" applyBorder="1" applyAlignment="1">
      <alignment vertical="center"/>
    </xf>
    <xf numFmtId="172" fontId="36" fillId="0" borderId="15" xfId="0" applyNumberFormat="1" applyFont="1" applyBorder="1" applyAlignment="1">
      <alignment vertical="center"/>
    </xf>
    <xf numFmtId="4" fontId="36" fillId="0" borderId="16" xfId="0" applyNumberFormat="1" applyFont="1" applyBorder="1" applyAlignment="1">
      <alignment vertical="center"/>
    </xf>
    <xf numFmtId="4" fontId="36" fillId="0" borderId="17" xfId="0" applyNumberFormat="1" applyFont="1" applyBorder="1" applyAlignment="1">
      <alignment vertical="center"/>
    </xf>
    <xf numFmtId="0" fontId="36" fillId="0" borderId="0" xfId="0" applyFont="1" applyFill="1" applyAlignment="1">
      <alignment/>
    </xf>
    <xf numFmtId="0" fontId="3" fillId="0" borderId="0" xfId="0" applyFont="1" applyBorder="1" applyAlignment="1">
      <alignment horizontal="center" vertical="top" wrapText="1"/>
    </xf>
    <xf numFmtId="172" fontId="37" fillId="0" borderId="0" xfId="0" applyNumberFormat="1" applyFont="1" applyBorder="1" applyAlignment="1">
      <alignment vertical="center"/>
    </xf>
    <xf numFmtId="172" fontId="36" fillId="0" borderId="0" xfId="0" applyNumberFormat="1" applyFont="1" applyBorder="1" applyAlignment="1">
      <alignment vertical="center"/>
    </xf>
    <xf numFmtId="0" fontId="36" fillId="0" borderId="0" xfId="0" applyFont="1" applyBorder="1" applyAlignment="1">
      <alignment vertical="center"/>
    </xf>
    <xf numFmtId="0" fontId="36" fillId="0" borderId="18" xfId="0" applyFont="1" applyBorder="1" applyAlignment="1">
      <alignment horizontal="center" vertical="center"/>
    </xf>
    <xf numFmtId="172" fontId="36" fillId="0" borderId="19" xfId="0" applyNumberFormat="1" applyFont="1" applyBorder="1" applyAlignment="1">
      <alignment vertical="center"/>
    </xf>
    <xf numFmtId="4" fontId="36" fillId="0" borderId="20" xfId="0" applyNumberFormat="1" applyFont="1" applyBorder="1" applyAlignment="1">
      <alignment vertical="center"/>
    </xf>
    <xf numFmtId="172" fontId="36" fillId="0" borderId="21" xfId="0" applyNumberFormat="1" applyFont="1" applyBorder="1" applyAlignment="1">
      <alignment vertical="center"/>
    </xf>
    <xf numFmtId="172" fontId="36" fillId="0" borderId="22" xfId="0" applyNumberFormat="1" applyFont="1" applyBorder="1" applyAlignment="1">
      <alignment vertical="center"/>
    </xf>
    <xf numFmtId="172" fontId="36" fillId="0" borderId="23" xfId="0" applyNumberFormat="1" applyFont="1" applyBorder="1" applyAlignment="1">
      <alignment vertical="center"/>
    </xf>
    <xf numFmtId="0" fontId="3" fillId="0" borderId="24" xfId="0" applyFont="1" applyFill="1" applyBorder="1" applyAlignment="1">
      <alignment horizontal="center" vertical="center" wrapText="1"/>
    </xf>
    <xf numFmtId="0" fontId="36" fillId="0" borderId="0" xfId="0" applyFont="1" applyAlignment="1">
      <alignment wrapText="1"/>
    </xf>
    <xf numFmtId="173" fontId="5" fillId="0" borderId="25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6" fillId="0" borderId="26" xfId="0" applyFont="1" applyFill="1" applyBorder="1" applyAlignment="1">
      <alignment horizontal="left" vertical="center" wrapText="1"/>
    </xf>
    <xf numFmtId="10" fontId="7" fillId="0" borderId="27" xfId="59" applyNumberFormat="1" applyFont="1" applyFill="1" applyBorder="1" applyAlignment="1">
      <alignment horizontal="right" vertical="center"/>
    </xf>
    <xf numFmtId="0" fontId="4" fillId="0" borderId="28" xfId="0" applyFont="1" applyFill="1" applyBorder="1" applyAlignment="1">
      <alignment horizontal="left" vertical="center" wrapText="1"/>
    </xf>
    <xf numFmtId="10" fontId="8" fillId="0" borderId="29" xfId="59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39" fillId="0" borderId="0" xfId="0" applyFont="1" applyAlignment="1">
      <alignment/>
    </xf>
    <xf numFmtId="1" fontId="39" fillId="0" borderId="0" xfId="0" applyNumberFormat="1" applyFont="1" applyAlignment="1">
      <alignment/>
    </xf>
    <xf numFmtId="0" fontId="40" fillId="0" borderId="0" xfId="0" applyFont="1" applyAlignment="1">
      <alignment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2" fontId="6" fillId="0" borderId="30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 wrapText="1"/>
    </xf>
    <xf numFmtId="0" fontId="14" fillId="0" borderId="33" xfId="0" applyFont="1" applyBorder="1" applyAlignment="1">
      <alignment vertical="center" wrapText="1"/>
    </xf>
    <xf numFmtId="0" fontId="13" fillId="0" borderId="33" xfId="0" applyFont="1" applyBorder="1" applyAlignment="1">
      <alignment vertical="center" wrapText="1"/>
    </xf>
    <xf numFmtId="0" fontId="0" fillId="0" borderId="0" xfId="0" applyAlignment="1">
      <alignment/>
    </xf>
    <xf numFmtId="0" fontId="1" fillId="0" borderId="34" xfId="0" applyFont="1" applyBorder="1" applyAlignment="1">
      <alignment horizontal="center"/>
    </xf>
    <xf numFmtId="0" fontId="6" fillId="0" borderId="35" xfId="0" applyFont="1" applyFill="1" applyBorder="1" applyAlignment="1">
      <alignment horizontal="left" vertical="center" wrapText="1"/>
    </xf>
    <xf numFmtId="178" fontId="6" fillId="0" borderId="36" xfId="63" applyNumberFormat="1" applyFont="1" applyFill="1" applyBorder="1" applyAlignment="1">
      <alignment horizontal="right" vertical="center"/>
    </xf>
    <xf numFmtId="43" fontId="11" fillId="0" borderId="37" xfId="63" applyFont="1" applyBorder="1" applyAlignment="1">
      <alignment/>
    </xf>
    <xf numFmtId="0" fontId="6" fillId="0" borderId="38" xfId="0" applyFont="1" applyFill="1" applyBorder="1" applyAlignment="1">
      <alignment horizontal="left" vertical="center" wrapText="1"/>
    </xf>
    <xf numFmtId="0" fontId="4" fillId="0" borderId="39" xfId="0" applyFont="1" applyFill="1" applyBorder="1" applyAlignment="1">
      <alignment horizontal="left" vertical="center" wrapText="1"/>
    </xf>
    <xf numFmtId="178" fontId="4" fillId="0" borderId="28" xfId="63" applyNumberFormat="1" applyFont="1" applyFill="1" applyBorder="1" applyAlignment="1">
      <alignment horizontal="right" vertical="center"/>
    </xf>
    <xf numFmtId="0" fontId="16" fillId="0" borderId="0" xfId="0" applyFont="1" applyAlignment="1">
      <alignment/>
    </xf>
    <xf numFmtId="0" fontId="1" fillId="0" borderId="40" xfId="0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41" xfId="0" applyFont="1" applyBorder="1" applyAlignment="1">
      <alignment horizontal="left" wrapText="1"/>
    </xf>
    <xf numFmtId="0" fontId="1" fillId="0" borderId="31" xfId="0" applyFont="1" applyBorder="1" applyAlignment="1">
      <alignment horizontal="center"/>
    </xf>
    <xf numFmtId="0" fontId="1" fillId="0" borderId="42" xfId="0" applyFont="1" applyBorder="1" applyAlignment="1">
      <alignment horizontal="left" wrapText="1"/>
    </xf>
    <xf numFmtId="0" fontId="1" fillId="0" borderId="32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5" xfId="0" applyFont="1" applyBorder="1" applyAlignment="1">
      <alignment horizontal="left" wrapText="1"/>
    </xf>
    <xf numFmtId="0" fontId="1" fillId="0" borderId="4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49" fontId="1" fillId="0" borderId="45" xfId="0" applyNumberFormat="1" applyFont="1" applyBorder="1" applyAlignment="1">
      <alignment horizontal="center" vertical="top"/>
    </xf>
    <xf numFmtId="49" fontId="1" fillId="0" borderId="25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26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/>
    </xf>
    <xf numFmtId="0" fontId="36" fillId="0" borderId="47" xfId="0" applyFont="1" applyBorder="1" applyAlignment="1">
      <alignment vertical="center"/>
    </xf>
    <xf numFmtId="0" fontId="36" fillId="0" borderId="48" xfId="0" applyFont="1" applyBorder="1" applyAlignment="1">
      <alignment vertical="center"/>
    </xf>
    <xf numFmtId="0" fontId="37" fillId="0" borderId="41" xfId="0" applyFont="1" applyBorder="1" applyAlignment="1">
      <alignment vertical="center"/>
    </xf>
    <xf numFmtId="0" fontId="37" fillId="0" borderId="26" xfId="0" applyFont="1" applyBorder="1" applyAlignment="1">
      <alignment horizontal="center" vertical="center"/>
    </xf>
    <xf numFmtId="172" fontId="37" fillId="0" borderId="49" xfId="0" applyNumberFormat="1" applyFont="1" applyBorder="1" applyAlignment="1">
      <alignment vertical="center"/>
    </xf>
    <xf numFmtId="172" fontId="37" fillId="0" borderId="46" xfId="0" applyNumberFormat="1" applyFont="1" applyBorder="1" applyAlignment="1">
      <alignment vertical="center"/>
    </xf>
    <xf numFmtId="0" fontId="11" fillId="0" borderId="50" xfId="54" applyFont="1" applyFill="1" applyBorder="1" applyAlignment="1">
      <alignment horizontal="center" vertical="center" wrapText="1"/>
      <protection/>
    </xf>
    <xf numFmtId="0" fontId="11" fillId="0" borderId="38" xfId="54" applyFont="1" applyFill="1" applyBorder="1" applyAlignment="1">
      <alignment horizontal="center" vertical="center" wrapText="1"/>
      <protection/>
    </xf>
    <xf numFmtId="0" fontId="19" fillId="0" borderId="38" xfId="53" applyFill="1" applyBorder="1">
      <alignment/>
      <protection/>
    </xf>
    <xf numFmtId="0" fontId="19" fillId="0" borderId="41" xfId="53" applyFill="1" applyBorder="1">
      <alignment/>
      <protection/>
    </xf>
    <xf numFmtId="0" fontId="11" fillId="0" borderId="24" xfId="54" applyFont="1" applyFill="1" applyBorder="1" applyAlignment="1">
      <alignment horizontal="center" vertical="center" wrapText="1"/>
      <protection/>
    </xf>
    <xf numFmtId="0" fontId="11" fillId="0" borderId="25" xfId="54" applyFont="1" applyFill="1" applyBorder="1" applyAlignment="1">
      <alignment horizontal="center" vertical="center" wrapText="1"/>
      <protection/>
    </xf>
    <xf numFmtId="0" fontId="19" fillId="0" borderId="25" xfId="53" applyFill="1" applyBorder="1">
      <alignment/>
      <protection/>
    </xf>
    <xf numFmtId="0" fontId="19" fillId="0" borderId="44" xfId="53" applyFill="1" applyBorder="1">
      <alignment/>
      <protection/>
    </xf>
    <xf numFmtId="0" fontId="11" fillId="0" borderId="51" xfId="54" applyFont="1" applyFill="1" applyBorder="1" applyAlignment="1">
      <alignment horizontal="center" vertical="center" wrapText="1"/>
      <protection/>
    </xf>
    <xf numFmtId="0" fontId="11" fillId="0" borderId="11" xfId="54" applyFont="1" applyFill="1" applyBorder="1" applyAlignment="1">
      <alignment horizontal="center" vertical="center" wrapText="1"/>
      <protection/>
    </xf>
    <xf numFmtId="0" fontId="19" fillId="0" borderId="11" xfId="53" applyFill="1" applyBorder="1">
      <alignment/>
      <protection/>
    </xf>
    <xf numFmtId="0" fontId="19" fillId="0" borderId="42" xfId="53" applyFill="1" applyBorder="1">
      <alignment/>
      <protection/>
    </xf>
    <xf numFmtId="0" fontId="1" fillId="0" borderId="1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1" fillId="0" borderId="52" xfId="0" applyFont="1" applyBorder="1" applyAlignment="1">
      <alignment horizontal="center"/>
    </xf>
    <xf numFmtId="0" fontId="1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left" wrapText="1"/>
    </xf>
    <xf numFmtId="2" fontId="1" fillId="0" borderId="56" xfId="0" applyNumberFormat="1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26" xfId="0" applyFont="1" applyBorder="1" applyAlignment="1">
      <alignment horizontal="left" wrapText="1"/>
    </xf>
    <xf numFmtId="0" fontId="1" fillId="0" borderId="40" xfId="0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/>
    </xf>
    <xf numFmtId="0" fontId="1" fillId="0" borderId="46" xfId="0" applyFont="1" applyBorder="1" applyAlignment="1">
      <alignment horizontal="left" wrapText="1"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40" xfId="0" applyNumberFormat="1" applyFont="1" applyBorder="1" applyAlignment="1">
      <alignment horizontal="center" vertical="center" wrapText="1"/>
    </xf>
    <xf numFmtId="2" fontId="1" fillId="0" borderId="31" xfId="0" applyNumberFormat="1" applyFont="1" applyBorder="1" applyAlignment="1">
      <alignment horizontal="center" vertical="center" wrapText="1"/>
    </xf>
    <xf numFmtId="2" fontId="1" fillId="0" borderId="32" xfId="0" applyNumberFormat="1" applyFont="1" applyBorder="1" applyAlignment="1">
      <alignment horizontal="center" vertical="center" wrapText="1"/>
    </xf>
    <xf numFmtId="4" fontId="1" fillId="0" borderId="30" xfId="0" applyNumberFormat="1" applyFont="1" applyBorder="1" applyAlignment="1">
      <alignment horizontal="center" vertical="center"/>
    </xf>
    <xf numFmtId="4" fontId="1" fillId="0" borderId="58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4" fontId="1" fillId="0" borderId="34" xfId="0" applyNumberFormat="1" applyFont="1" applyBorder="1" applyAlignment="1">
      <alignment horizontal="center" vertical="center"/>
    </xf>
    <xf numFmtId="4" fontId="1" fillId="0" borderId="31" xfId="0" applyNumberFormat="1" applyFont="1" applyBorder="1" applyAlignment="1">
      <alignment horizontal="center" vertical="center"/>
    </xf>
    <xf numFmtId="4" fontId="1" fillId="0" borderId="43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7" fillId="0" borderId="0" xfId="0" applyFont="1" applyAlignment="1">
      <alignment horizontal="right" vertical="top"/>
    </xf>
    <xf numFmtId="49" fontId="1" fillId="0" borderId="36" xfId="0" applyNumberFormat="1" applyFont="1" applyBorder="1" applyAlignment="1">
      <alignment horizontal="center" vertical="top"/>
    </xf>
    <xf numFmtId="0" fontId="1" fillId="0" borderId="59" xfId="0" applyFont="1" applyBorder="1" applyAlignment="1">
      <alignment horizontal="left" wrapText="1"/>
    </xf>
    <xf numFmtId="2" fontId="1" fillId="0" borderId="30" xfId="0" applyNumberFormat="1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left" wrapText="1"/>
    </xf>
    <xf numFmtId="0" fontId="1" fillId="0" borderId="62" xfId="0" applyFont="1" applyBorder="1" applyAlignment="1">
      <alignment horizontal="left" wrapText="1"/>
    </xf>
    <xf numFmtId="0" fontId="1" fillId="0" borderId="60" xfId="0" applyFont="1" applyBorder="1" applyAlignment="1">
      <alignment horizontal="left" wrapText="1"/>
    </xf>
    <xf numFmtId="4" fontId="1" fillId="0" borderId="37" xfId="0" applyNumberFormat="1" applyFont="1" applyBorder="1" applyAlignment="1">
      <alignment horizontal="center" vertical="center"/>
    </xf>
    <xf numFmtId="4" fontId="1" fillId="0" borderId="40" xfId="0" applyNumberFormat="1" applyFont="1" applyBorder="1" applyAlignment="1">
      <alignment horizontal="center" vertical="center"/>
    </xf>
    <xf numFmtId="4" fontId="1" fillId="0" borderId="32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80" fontId="41" fillId="0" borderId="0" xfId="65" applyNumberFormat="1" applyFont="1" applyFill="1" applyBorder="1" applyAlignment="1">
      <alignment horizontal="center" vertical="center"/>
      <protection/>
    </xf>
    <xf numFmtId="0" fontId="14" fillId="0" borderId="63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3" fillId="0" borderId="63" xfId="0" applyFont="1" applyBorder="1" applyAlignment="1">
      <alignment vertical="center" wrapText="1"/>
    </xf>
    <xf numFmtId="0" fontId="13" fillId="0" borderId="64" xfId="0" applyFont="1" applyBorder="1" applyAlignment="1">
      <alignment horizontal="center" vertical="center" wrapText="1"/>
    </xf>
    <xf numFmtId="0" fontId="15" fillId="0" borderId="64" xfId="0" applyFont="1" applyBorder="1" applyAlignment="1">
      <alignment horizontal="center" vertical="center" wrapText="1"/>
    </xf>
    <xf numFmtId="0" fontId="13" fillId="0" borderId="65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13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73" fontId="5" fillId="0" borderId="44" xfId="0" applyNumberFormat="1" applyFont="1" applyFill="1" applyBorder="1" applyAlignment="1">
      <alignment horizontal="center" vertical="center" wrapText="1"/>
    </xf>
    <xf numFmtId="172" fontId="6" fillId="0" borderId="68" xfId="60" applyNumberFormat="1" applyFont="1" applyFill="1" applyBorder="1" applyAlignment="1">
      <alignment horizontal="right" vertical="center"/>
    </xf>
    <xf numFmtId="172" fontId="4" fillId="0" borderId="69" xfId="0" applyNumberFormat="1" applyFont="1" applyFill="1" applyBorder="1" applyAlignment="1">
      <alignment horizontal="right" vertical="center"/>
    </xf>
    <xf numFmtId="0" fontId="4" fillId="0" borderId="24" xfId="0" applyFont="1" applyFill="1" applyBorder="1" applyAlignment="1">
      <alignment horizontal="center" vertical="center" wrapText="1"/>
    </xf>
    <xf numFmtId="172" fontId="6" fillId="0" borderId="25" xfId="0" applyNumberFormat="1" applyFont="1" applyFill="1" applyBorder="1" applyAlignment="1">
      <alignment horizontal="right" vertical="center"/>
    </xf>
    <xf numFmtId="172" fontId="4" fillId="0" borderId="70" xfId="0" applyNumberFormat="1" applyFont="1" applyFill="1" applyBorder="1" applyAlignment="1">
      <alignment horizontal="right" vertical="center"/>
    </xf>
    <xf numFmtId="172" fontId="6" fillId="0" borderId="45" xfId="0" applyNumberFormat="1" applyFont="1" applyFill="1" applyBorder="1" applyAlignment="1">
      <alignment horizontal="right" vertical="center"/>
    </xf>
    <xf numFmtId="172" fontId="6" fillId="0" borderId="71" xfId="60" applyNumberFormat="1" applyFont="1" applyFill="1" applyBorder="1" applyAlignment="1">
      <alignment horizontal="right" vertical="center"/>
    </xf>
    <xf numFmtId="10" fontId="7" fillId="0" borderId="72" xfId="59" applyNumberFormat="1" applyFont="1" applyFill="1" applyBorder="1" applyAlignment="1">
      <alignment horizontal="right" vertical="center"/>
    </xf>
    <xf numFmtId="173" fontId="5" fillId="0" borderId="45" xfId="0" applyNumberFormat="1" applyFont="1" applyFill="1" applyBorder="1" applyAlignment="1">
      <alignment horizontal="center" vertical="center" wrapText="1"/>
    </xf>
    <xf numFmtId="173" fontId="5" fillId="0" borderId="73" xfId="0" applyNumberFormat="1" applyFont="1" applyFill="1" applyBorder="1" applyAlignment="1">
      <alignment horizontal="center" vertical="center" wrapText="1"/>
    </xf>
    <xf numFmtId="173" fontId="5" fillId="0" borderId="74" xfId="0" applyNumberFormat="1" applyFont="1" applyFill="1" applyBorder="1" applyAlignment="1">
      <alignment horizontal="center" vertical="center" wrapText="1"/>
    </xf>
    <xf numFmtId="183" fontId="6" fillId="0" borderId="30" xfId="0" applyNumberFormat="1" applyFont="1" applyFill="1" applyBorder="1" applyAlignment="1">
      <alignment horizontal="right" vertical="center"/>
    </xf>
    <xf numFmtId="183" fontId="6" fillId="0" borderId="37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wrapText="1"/>
    </xf>
    <xf numFmtId="0" fontId="1" fillId="0" borderId="75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0" fontId="1" fillId="0" borderId="76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77" xfId="0" applyFont="1" applyBorder="1" applyAlignment="1">
      <alignment horizontal="center"/>
    </xf>
    <xf numFmtId="0" fontId="1" fillId="0" borderId="78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0" fontId="1" fillId="0" borderId="79" xfId="0" applyFont="1" applyBorder="1" applyAlignment="1">
      <alignment horizontal="center" vertical="top" wrapText="1"/>
    </xf>
    <xf numFmtId="0" fontId="1" fillId="0" borderId="45" xfId="0" applyFont="1" applyBorder="1" applyAlignment="1">
      <alignment horizontal="center" vertical="top" wrapText="1"/>
    </xf>
    <xf numFmtId="0" fontId="1" fillId="0" borderId="80" xfId="0" applyFont="1" applyBorder="1" applyAlignment="1">
      <alignment horizontal="center" vertical="top"/>
    </xf>
    <xf numFmtId="0" fontId="1" fillId="0" borderId="62" xfId="0" applyFont="1" applyBorder="1" applyAlignment="1">
      <alignment horizontal="center" vertical="top"/>
    </xf>
    <xf numFmtId="0" fontId="1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1" fillId="0" borderId="81" xfId="0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 wrapText="1"/>
    </xf>
    <xf numFmtId="0" fontId="37" fillId="0" borderId="50" xfId="0" applyFont="1" applyBorder="1" applyAlignment="1">
      <alignment horizontal="center" vertical="center" wrapText="1"/>
    </xf>
    <xf numFmtId="0" fontId="37" fillId="0" borderId="51" xfId="0" applyFont="1" applyBorder="1" applyAlignment="1">
      <alignment horizontal="center" vertical="center" wrapText="1"/>
    </xf>
    <xf numFmtId="0" fontId="37" fillId="0" borderId="7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37" fillId="0" borderId="76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4" fillId="0" borderId="80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2" fillId="0" borderId="0" xfId="0" applyFont="1" applyAlignment="1">
      <alignment horizontal="center" wrapText="1"/>
    </xf>
    <xf numFmtId="0" fontId="12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3" fillId="0" borderId="76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83" xfId="0" applyFont="1" applyBorder="1" applyAlignment="1">
      <alignment horizontal="center" vertical="center" wrapText="1"/>
    </xf>
    <xf numFmtId="0" fontId="43" fillId="0" borderId="39" xfId="0" applyFont="1" applyBorder="1" applyAlignment="1">
      <alignment horizontal="center"/>
    </xf>
    <xf numFmtId="0" fontId="43" fillId="0" borderId="84" xfId="0" applyFont="1" applyBorder="1" applyAlignment="1">
      <alignment horizontal="center"/>
    </xf>
    <xf numFmtId="0" fontId="11" fillId="0" borderId="81" xfId="0" applyFont="1" applyBorder="1" applyAlignment="1">
      <alignment horizontal="center" wrapText="1"/>
    </xf>
    <xf numFmtId="0" fontId="11" fillId="0" borderId="85" xfId="0" applyFont="1" applyBorder="1" applyAlignment="1">
      <alignment horizontal="center" wrapText="1"/>
    </xf>
    <xf numFmtId="0" fontId="11" fillId="0" borderId="86" xfId="0" applyFont="1" applyBorder="1" applyAlignment="1">
      <alignment horizontal="center" wrapText="1"/>
    </xf>
    <xf numFmtId="0" fontId="11" fillId="0" borderId="87" xfId="0" applyFont="1" applyBorder="1" applyAlignment="1">
      <alignment horizontal="center" wrapText="1"/>
    </xf>
    <xf numFmtId="0" fontId="3" fillId="0" borderId="5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75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11" fillId="0" borderId="88" xfId="53" applyFont="1" applyFill="1" applyBorder="1" applyAlignment="1">
      <alignment horizontal="center" vertical="center" wrapText="1"/>
      <protection/>
    </xf>
    <xf numFmtId="0" fontId="11" fillId="0" borderId="0" xfId="53" applyFont="1" applyFill="1" applyBorder="1" applyAlignment="1">
      <alignment horizontal="center" vertical="center" wrapText="1"/>
      <protection/>
    </xf>
    <xf numFmtId="0" fontId="11" fillId="0" borderId="0" xfId="0" applyFont="1" applyAlignment="1">
      <alignment horizontal="center"/>
    </xf>
    <xf numFmtId="173" fontId="6" fillId="0" borderId="30" xfId="0" applyNumberFormat="1" applyFont="1" applyFill="1" applyBorder="1" applyAlignment="1">
      <alignment horizontal="right" vertical="center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8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Формула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"/>
  <sheetViews>
    <sheetView zoomScaleSheetLayoutView="130" zoomScalePageLayoutView="0" workbookViewId="0" topLeftCell="E1">
      <selection activeCell="E21" sqref="E21"/>
    </sheetView>
  </sheetViews>
  <sheetFormatPr defaultColWidth="9.00390625" defaultRowHeight="12.75"/>
  <cols>
    <col min="1" max="1" width="4.625" style="1" customWidth="1"/>
    <col min="2" max="2" width="29.125" style="1" customWidth="1"/>
    <col min="3" max="7" width="10.875" style="1" customWidth="1"/>
    <col min="8" max="8" width="17.125" style="1" customWidth="1"/>
    <col min="9" max="9" width="11.125" style="1" customWidth="1"/>
    <col min="10" max="10" width="10.375" style="1" customWidth="1"/>
    <col min="11" max="11" width="9.875" style="1" customWidth="1"/>
    <col min="12" max="13" width="12.125" style="1" customWidth="1"/>
    <col min="14" max="14" width="17.00390625" style="1" customWidth="1"/>
    <col min="15" max="16384" width="9.125" style="1" customWidth="1"/>
  </cols>
  <sheetData>
    <row r="1" spans="1:7" ht="52.5" customHeight="1">
      <c r="A1" s="159" t="s">
        <v>78</v>
      </c>
      <c r="B1" s="159"/>
      <c r="C1" s="159"/>
      <c r="D1" s="159"/>
      <c r="E1" s="159"/>
      <c r="F1" s="159"/>
      <c r="G1" s="159"/>
    </row>
    <row r="2" spans="17:18" ht="12" customHeight="1">
      <c r="Q2" s="115"/>
      <c r="R2" s="116" t="s">
        <v>11</v>
      </c>
    </row>
    <row r="3" spans="3:17" ht="20.25" customHeight="1" thickBot="1">
      <c r="C3" s="52" t="s">
        <v>73</v>
      </c>
      <c r="D3" s="52"/>
      <c r="E3" s="52"/>
      <c r="F3" s="52"/>
      <c r="H3" s="52" t="s">
        <v>76</v>
      </c>
      <c r="J3" s="52"/>
      <c r="K3" s="52"/>
      <c r="L3" s="52"/>
      <c r="M3" s="52"/>
      <c r="N3" s="52" t="s">
        <v>77</v>
      </c>
      <c r="O3" s="52"/>
      <c r="P3" s="52"/>
      <c r="Q3" s="52"/>
    </row>
    <row r="4" spans="1:19" ht="13.5">
      <c r="A4" s="167" t="s">
        <v>0</v>
      </c>
      <c r="B4" s="162" t="s">
        <v>19</v>
      </c>
      <c r="C4" s="160" t="s">
        <v>12</v>
      </c>
      <c r="D4" s="161"/>
      <c r="E4" s="161"/>
      <c r="F4" s="161"/>
      <c r="G4" s="161"/>
      <c r="H4" s="162" t="s">
        <v>19</v>
      </c>
      <c r="I4" s="160" t="s">
        <v>12</v>
      </c>
      <c r="J4" s="161"/>
      <c r="K4" s="161"/>
      <c r="L4" s="161"/>
      <c r="M4" s="164"/>
      <c r="N4" s="165" t="s">
        <v>19</v>
      </c>
      <c r="O4" s="160" t="s">
        <v>12</v>
      </c>
      <c r="P4" s="161"/>
      <c r="Q4" s="161"/>
      <c r="R4" s="161"/>
      <c r="S4" s="164"/>
    </row>
    <row r="5" spans="1:19" ht="13.5">
      <c r="A5" s="168"/>
      <c r="B5" s="163"/>
      <c r="C5" s="2" t="s">
        <v>20</v>
      </c>
      <c r="D5" s="2" t="s">
        <v>1</v>
      </c>
      <c r="E5" s="2" t="s">
        <v>2</v>
      </c>
      <c r="F5" s="2" t="s">
        <v>3</v>
      </c>
      <c r="G5" s="45" t="s">
        <v>4</v>
      </c>
      <c r="H5" s="163"/>
      <c r="I5" s="2" t="s">
        <v>20</v>
      </c>
      <c r="J5" s="2" t="s">
        <v>1</v>
      </c>
      <c r="K5" s="2" t="s">
        <v>2</v>
      </c>
      <c r="L5" s="2" t="s">
        <v>3</v>
      </c>
      <c r="M5" s="53" t="s">
        <v>4</v>
      </c>
      <c r="N5" s="166"/>
      <c r="O5" s="2" t="s">
        <v>20</v>
      </c>
      <c r="P5" s="2" t="s">
        <v>1</v>
      </c>
      <c r="Q5" s="2" t="s">
        <v>2</v>
      </c>
      <c r="R5" s="2" t="s">
        <v>3</v>
      </c>
      <c r="S5" s="53" t="s">
        <v>4</v>
      </c>
    </row>
    <row r="6" spans="1:19" ht="14.25" thickBot="1">
      <c r="A6" s="62">
        <v>1</v>
      </c>
      <c r="B6" s="61">
        <v>2</v>
      </c>
      <c r="C6" s="56">
        <v>3</v>
      </c>
      <c r="D6" s="56">
        <v>4</v>
      </c>
      <c r="E6" s="56">
        <v>5</v>
      </c>
      <c r="F6" s="56">
        <v>6</v>
      </c>
      <c r="G6" s="59">
        <v>7</v>
      </c>
      <c r="H6" s="61"/>
      <c r="I6" s="56">
        <v>8</v>
      </c>
      <c r="J6" s="56">
        <v>9</v>
      </c>
      <c r="K6" s="56">
        <v>10</v>
      </c>
      <c r="L6" s="56">
        <v>11</v>
      </c>
      <c r="M6" s="58">
        <v>12</v>
      </c>
      <c r="N6" s="90"/>
      <c r="O6" s="91">
        <v>13</v>
      </c>
      <c r="P6" s="91">
        <v>14</v>
      </c>
      <c r="Q6" s="91">
        <v>15</v>
      </c>
      <c r="R6" s="91">
        <v>16</v>
      </c>
      <c r="S6" s="92">
        <v>17</v>
      </c>
    </row>
    <row r="7" spans="1:19" ht="41.25">
      <c r="A7" s="63">
        <v>1</v>
      </c>
      <c r="B7" s="60" t="s">
        <v>5</v>
      </c>
      <c r="C7" s="95">
        <f>I7+O7</f>
        <v>89633.00000000001</v>
      </c>
      <c r="D7" s="96">
        <f>J7+P7</f>
        <v>79764.6</v>
      </c>
      <c r="E7" s="96">
        <f>K7+Q7</f>
        <v>5477.79</v>
      </c>
      <c r="F7" s="96">
        <f>L7+R7</f>
        <v>56468.66</v>
      </c>
      <c r="G7" s="97">
        <f>M7+S7</f>
        <v>23763.81</v>
      </c>
      <c r="H7" s="60" t="s">
        <v>5</v>
      </c>
      <c r="I7" s="109">
        <f>J7+K7+L7+M7-K8-L8-M8</f>
        <v>46957.00000000001</v>
      </c>
      <c r="J7" s="109">
        <f>J14</f>
        <v>37783.55</v>
      </c>
      <c r="K7" s="109">
        <f>K10+K14</f>
        <v>444.3</v>
      </c>
      <c r="L7" s="109">
        <f>L8+L14</f>
        <v>42268.8</v>
      </c>
      <c r="M7" s="110">
        <f>M8+M14</f>
        <v>19139.850000000002</v>
      </c>
      <c r="N7" s="94" t="s">
        <v>5</v>
      </c>
      <c r="O7" s="95">
        <f>O14</f>
        <v>42676.00000000001</v>
      </c>
      <c r="P7" s="96">
        <f>P14</f>
        <v>41981.05</v>
      </c>
      <c r="Q7" s="96">
        <f>Q8+Q14</f>
        <v>5033.49</v>
      </c>
      <c r="R7" s="96">
        <f>R8+R14</f>
        <v>14199.86</v>
      </c>
      <c r="S7" s="97">
        <f>S17+S15</f>
        <v>4623.96</v>
      </c>
    </row>
    <row r="8" spans="1:19" ht="27">
      <c r="A8" s="64" t="s">
        <v>14</v>
      </c>
      <c r="B8" s="54" t="s">
        <v>15</v>
      </c>
      <c r="C8" s="86"/>
      <c r="D8" s="86"/>
      <c r="E8" s="86">
        <f>K8+Q8</f>
        <v>5355.93</v>
      </c>
      <c r="F8" s="86">
        <f aca="true" t="shared" si="0" ref="F8:F17">L8+R8</f>
        <v>46724.05</v>
      </c>
      <c r="G8" s="87">
        <f aca="true" t="shared" si="1" ref="G8:G17">M8+S8</f>
        <v>23761.88</v>
      </c>
      <c r="H8" s="54" t="s">
        <v>15</v>
      </c>
      <c r="I8" s="111"/>
      <c r="J8" s="111"/>
      <c r="K8" s="111">
        <f>K10</f>
        <v>491.1</v>
      </c>
      <c r="L8" s="111">
        <f>L10+L11</f>
        <v>32959.75</v>
      </c>
      <c r="M8" s="112">
        <f>M12</f>
        <v>19228.65</v>
      </c>
      <c r="N8" s="98" t="s">
        <v>15</v>
      </c>
      <c r="O8" s="86"/>
      <c r="P8" s="86"/>
      <c r="Q8" s="86">
        <f>Q10</f>
        <v>4864.83</v>
      </c>
      <c r="R8" s="86">
        <f>R10+R11</f>
        <v>13764.300000000001</v>
      </c>
      <c r="S8" s="87">
        <f>S12</f>
        <v>4533.2300000000005</v>
      </c>
    </row>
    <row r="9" spans="1:19" ht="27">
      <c r="A9" s="64"/>
      <c r="B9" s="54" t="s">
        <v>16</v>
      </c>
      <c r="C9" s="86"/>
      <c r="D9" s="86"/>
      <c r="E9" s="86"/>
      <c r="F9" s="86"/>
      <c r="G9" s="87"/>
      <c r="H9" s="54" t="s">
        <v>16</v>
      </c>
      <c r="I9" s="111"/>
      <c r="J9" s="111"/>
      <c r="K9" s="111"/>
      <c r="L9" s="111"/>
      <c r="M9" s="112"/>
      <c r="N9" s="98" t="s">
        <v>16</v>
      </c>
      <c r="O9" s="86"/>
      <c r="P9" s="86"/>
      <c r="Q9" s="86"/>
      <c r="R9" s="86"/>
      <c r="S9" s="87"/>
    </row>
    <row r="10" spans="1:19" ht="13.5">
      <c r="A10" s="64"/>
      <c r="B10" s="54" t="s">
        <v>1</v>
      </c>
      <c r="C10" s="86"/>
      <c r="D10" s="86"/>
      <c r="E10" s="86">
        <f>K10+Q10</f>
        <v>5355.93</v>
      </c>
      <c r="F10" s="86">
        <f t="shared" si="0"/>
        <v>43327.62</v>
      </c>
      <c r="G10" s="87"/>
      <c r="H10" s="54" t="s">
        <v>1</v>
      </c>
      <c r="I10" s="111"/>
      <c r="J10" s="111"/>
      <c r="K10" s="111">
        <v>491.1</v>
      </c>
      <c r="L10" s="111">
        <v>32694.5</v>
      </c>
      <c r="M10" s="112"/>
      <c r="N10" s="98" t="s">
        <v>1</v>
      </c>
      <c r="O10" s="86"/>
      <c r="P10" s="86"/>
      <c r="Q10" s="86">
        <v>4864.83</v>
      </c>
      <c r="R10" s="86">
        <f>P7-P15-P17-Q10</f>
        <v>10633.12</v>
      </c>
      <c r="S10" s="87"/>
    </row>
    <row r="11" spans="1:19" ht="13.5">
      <c r="A11" s="64"/>
      <c r="B11" s="54" t="s">
        <v>2</v>
      </c>
      <c r="C11" s="86"/>
      <c r="D11" s="86"/>
      <c r="E11" s="86"/>
      <c r="F11" s="86">
        <f t="shared" si="0"/>
        <v>3396.43</v>
      </c>
      <c r="G11" s="87"/>
      <c r="H11" s="54" t="s">
        <v>2</v>
      </c>
      <c r="I11" s="111"/>
      <c r="J11" s="111"/>
      <c r="K11" s="111"/>
      <c r="L11" s="111">
        <v>265.25</v>
      </c>
      <c r="M11" s="112"/>
      <c r="N11" s="98" t="s">
        <v>2</v>
      </c>
      <c r="O11" s="86"/>
      <c r="P11" s="86"/>
      <c r="Q11" s="86"/>
      <c r="R11" s="86">
        <f>Q7-Q15-Q17</f>
        <v>3131.18</v>
      </c>
      <c r="S11" s="87"/>
    </row>
    <row r="12" spans="1:19" ht="13.5">
      <c r="A12" s="64"/>
      <c r="B12" s="54" t="s">
        <v>3</v>
      </c>
      <c r="C12" s="86"/>
      <c r="D12" s="86"/>
      <c r="E12" s="86"/>
      <c r="F12" s="86"/>
      <c r="G12" s="87">
        <f t="shared" si="1"/>
        <v>23761.88</v>
      </c>
      <c r="H12" s="54" t="s">
        <v>3</v>
      </c>
      <c r="I12" s="111"/>
      <c r="J12" s="111"/>
      <c r="K12" s="111"/>
      <c r="L12" s="111"/>
      <c r="M12" s="112">
        <v>19228.65</v>
      </c>
      <c r="N12" s="98" t="s">
        <v>3</v>
      </c>
      <c r="O12" s="86"/>
      <c r="P12" s="86"/>
      <c r="Q12" s="86"/>
      <c r="R12" s="86"/>
      <c r="S12" s="87">
        <f>S7-S14</f>
        <v>4533.2300000000005</v>
      </c>
    </row>
    <row r="13" spans="1:19" ht="13.5">
      <c r="A13" s="64"/>
      <c r="B13" s="54" t="s">
        <v>4</v>
      </c>
      <c r="C13" s="86"/>
      <c r="D13" s="86"/>
      <c r="E13" s="86"/>
      <c r="F13" s="86"/>
      <c r="G13" s="87">
        <f t="shared" si="1"/>
        <v>0</v>
      </c>
      <c r="H13" s="54" t="s">
        <v>4</v>
      </c>
      <c r="I13" s="111"/>
      <c r="J13" s="111"/>
      <c r="K13" s="111"/>
      <c r="L13" s="111"/>
      <c r="M13" s="112"/>
      <c r="N13" s="98" t="s">
        <v>4</v>
      </c>
      <c r="O13" s="86"/>
      <c r="P13" s="86"/>
      <c r="Q13" s="86"/>
      <c r="R13" s="86"/>
      <c r="S13" s="87"/>
    </row>
    <row r="14" spans="1:19" ht="49.5" customHeight="1">
      <c r="A14" s="64" t="s">
        <v>17</v>
      </c>
      <c r="B14" s="54" t="s">
        <v>18</v>
      </c>
      <c r="C14" s="89">
        <f>I14+O14</f>
        <v>89633</v>
      </c>
      <c r="D14" s="93">
        <f>J14+P14</f>
        <v>79764.6</v>
      </c>
      <c r="E14" s="93">
        <f>K14+Q14</f>
        <v>121.86</v>
      </c>
      <c r="F14" s="93">
        <f>L14+R14</f>
        <v>9744.609999999999</v>
      </c>
      <c r="G14" s="99">
        <f t="shared" si="1"/>
        <v>1.9300000000000068</v>
      </c>
      <c r="H14" s="54" t="s">
        <v>18</v>
      </c>
      <c r="I14" s="111">
        <f>J14+K14+L14+M14</f>
        <v>46957</v>
      </c>
      <c r="J14" s="111">
        <v>37783.55</v>
      </c>
      <c r="K14" s="111">
        <v>-46.8</v>
      </c>
      <c r="L14" s="111">
        <v>9309.05</v>
      </c>
      <c r="M14" s="112">
        <v>-88.8</v>
      </c>
      <c r="N14" s="98" t="s">
        <v>18</v>
      </c>
      <c r="O14" s="89">
        <f>P14+Q14+R14+S14</f>
        <v>42676.00000000001</v>
      </c>
      <c r="P14" s="93">
        <v>41981.05</v>
      </c>
      <c r="Q14" s="93">
        <v>168.66</v>
      </c>
      <c r="R14" s="93">
        <v>435.56</v>
      </c>
      <c r="S14" s="99">
        <v>90.73</v>
      </c>
    </row>
    <row r="15" spans="1:19" ht="41.25">
      <c r="A15" s="64" t="s">
        <v>6</v>
      </c>
      <c r="B15" s="54" t="s">
        <v>7</v>
      </c>
      <c r="C15" s="89">
        <f>I15+O15</f>
        <v>7997.800000000009</v>
      </c>
      <c r="D15" s="93">
        <f>J15+P15</f>
        <v>1921.6400000000044</v>
      </c>
      <c r="E15" s="93">
        <f>K15+Q15</f>
        <v>194.17000000000002</v>
      </c>
      <c r="F15" s="93">
        <f t="shared" si="0"/>
        <v>3557.0700000000024</v>
      </c>
      <c r="G15" s="99">
        <f t="shared" si="1"/>
        <v>2324.920000000003</v>
      </c>
      <c r="H15" s="54" t="s">
        <v>7</v>
      </c>
      <c r="I15" s="111">
        <f>J15+K15+L15+M15</f>
        <v>3958.8000000000093</v>
      </c>
      <c r="J15" s="111">
        <f>J7-K10-L10-J17</f>
        <v>682.1000000000045</v>
      </c>
      <c r="K15" s="111">
        <f>K7-L11-K17</f>
        <v>7.550000000000011</v>
      </c>
      <c r="L15" s="111">
        <f>L7-M12-L17</f>
        <v>1668.3500000000022</v>
      </c>
      <c r="M15" s="112">
        <f>M7-M17</f>
        <v>1600.800000000003</v>
      </c>
      <c r="N15" s="98" t="s">
        <v>7</v>
      </c>
      <c r="O15" s="89">
        <f>P15+Q15+R15+S15</f>
        <v>4039</v>
      </c>
      <c r="P15" s="93">
        <v>1239.54</v>
      </c>
      <c r="Q15" s="93">
        <v>186.62</v>
      </c>
      <c r="R15" s="93">
        <v>1888.72</v>
      </c>
      <c r="S15" s="99">
        <v>724.12</v>
      </c>
    </row>
    <row r="16" spans="1:19" ht="27">
      <c r="A16" s="64" t="s">
        <v>8</v>
      </c>
      <c r="B16" s="54" t="s">
        <v>23</v>
      </c>
      <c r="C16" s="89">
        <f>C15/C7*100</f>
        <v>8.922829761360223</v>
      </c>
      <c r="D16" s="89">
        <f>D15/D7*100</f>
        <v>2.4091388911873244</v>
      </c>
      <c r="E16" s="89">
        <f>E15/E7*100</f>
        <v>3.5446776893601255</v>
      </c>
      <c r="F16" s="89">
        <f>F15/F7*100</f>
        <v>6.299193216201698</v>
      </c>
      <c r="G16" s="100">
        <f>G15/G7*100</f>
        <v>9.783448024538165</v>
      </c>
      <c r="H16" s="54" t="s">
        <v>23</v>
      </c>
      <c r="I16" s="111">
        <f>I15/I7*100</f>
        <v>8.430691909619457</v>
      </c>
      <c r="J16" s="111">
        <f>J15/J7*100</f>
        <v>1.8052829869083358</v>
      </c>
      <c r="K16" s="111">
        <f>K15/K7*100</f>
        <v>1.6993022732388052</v>
      </c>
      <c r="L16" s="111">
        <f>L15/L7*100</f>
        <v>3.947001097736397</v>
      </c>
      <c r="M16" s="111">
        <f>M15/M7*100</f>
        <v>8.36370190988959</v>
      </c>
      <c r="N16" s="98" t="s">
        <v>23</v>
      </c>
      <c r="O16" s="89">
        <f>O15/O7*100</f>
        <v>9.464335926516073</v>
      </c>
      <c r="P16" s="89">
        <f>P15/P7*100</f>
        <v>2.952617907365347</v>
      </c>
      <c r="Q16" s="89">
        <f>Q15/Q7*100</f>
        <v>3.707566718122019</v>
      </c>
      <c r="R16" s="89">
        <f>R15/R7*100</f>
        <v>13.300976206807672</v>
      </c>
      <c r="S16" s="100">
        <f>S15/S7*100</f>
        <v>15.660170070675353</v>
      </c>
    </row>
    <row r="17" spans="1:19" ht="27.75" thickBot="1">
      <c r="A17" s="65" t="s">
        <v>9</v>
      </c>
      <c r="B17" s="55" t="s">
        <v>10</v>
      </c>
      <c r="C17" s="88">
        <f>I17+O17</f>
        <v>81635.2</v>
      </c>
      <c r="D17" s="102">
        <f>J17+P17</f>
        <v>29159.41</v>
      </c>
      <c r="E17" s="102">
        <f>K17+Q17</f>
        <v>1887.19</v>
      </c>
      <c r="F17" s="102">
        <f t="shared" si="0"/>
        <v>29149.71</v>
      </c>
      <c r="G17" s="103">
        <f t="shared" si="1"/>
        <v>21438.89</v>
      </c>
      <c r="H17" s="55" t="s">
        <v>10</v>
      </c>
      <c r="I17" s="113">
        <f>J17+K17+L17+M17</f>
        <v>42998.2</v>
      </c>
      <c r="J17" s="113">
        <v>3915.85</v>
      </c>
      <c r="K17" s="113">
        <v>171.5</v>
      </c>
      <c r="L17" s="113">
        <v>21371.8</v>
      </c>
      <c r="M17" s="114">
        <v>17539.05</v>
      </c>
      <c r="N17" s="101" t="s">
        <v>10</v>
      </c>
      <c r="O17" s="104">
        <f>P17+Q17+R17+S17</f>
        <v>38637</v>
      </c>
      <c r="P17" s="102">
        <v>25243.56</v>
      </c>
      <c r="Q17" s="102">
        <v>1715.69</v>
      </c>
      <c r="R17" s="102">
        <v>7777.91</v>
      </c>
      <c r="S17" s="103">
        <v>3899.84</v>
      </c>
    </row>
  </sheetData>
  <sheetProtection/>
  <mergeCells count="8">
    <mergeCell ref="N4:N5"/>
    <mergeCell ref="O4:S4"/>
    <mergeCell ref="A4:A5"/>
    <mergeCell ref="B4:B5"/>
    <mergeCell ref="A1:G1"/>
    <mergeCell ref="C4:G4"/>
    <mergeCell ref="H4:H5"/>
    <mergeCell ref="I4:M4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20"/>
  <sheetViews>
    <sheetView zoomScale="110" zoomScaleNormal="110" zoomScaleSheetLayoutView="130" zoomScalePageLayoutView="0" workbookViewId="0" topLeftCell="A1">
      <selection activeCell="D9" sqref="D9"/>
    </sheetView>
  </sheetViews>
  <sheetFormatPr defaultColWidth="9.00390625" defaultRowHeight="12.75"/>
  <cols>
    <col min="1" max="1" width="4.625" style="1" customWidth="1"/>
    <col min="2" max="2" width="27.125" style="1" customWidth="1"/>
    <col min="3" max="7" width="10.875" style="1" customWidth="1"/>
    <col min="8" max="8" width="16.875" style="1" customWidth="1"/>
    <col min="9" max="9" width="11.50390625" style="1" customWidth="1"/>
    <col min="10" max="10" width="10.50390625" style="1" customWidth="1"/>
    <col min="11" max="11" width="11.00390625" style="1" customWidth="1"/>
    <col min="12" max="12" width="10.625" style="1" customWidth="1"/>
    <col min="13" max="13" width="11.625" style="1" customWidth="1"/>
    <col min="14" max="14" width="17.50390625" style="1" customWidth="1"/>
    <col min="15" max="16384" width="9.125" style="1" customWidth="1"/>
  </cols>
  <sheetData>
    <row r="1" spans="1:7" ht="38.25" customHeight="1">
      <c r="A1" s="159" t="s">
        <v>68</v>
      </c>
      <c r="B1" s="159"/>
      <c r="C1" s="159"/>
      <c r="D1" s="159"/>
      <c r="E1" s="159"/>
      <c r="F1" s="159"/>
      <c r="G1" s="159"/>
    </row>
    <row r="2" ht="12.75" customHeight="1">
      <c r="S2" s="4" t="s">
        <v>13</v>
      </c>
    </row>
    <row r="3" spans="3:15" ht="20.25" customHeight="1" thickBot="1">
      <c r="C3" s="52" t="s">
        <v>73</v>
      </c>
      <c r="G3" s="4"/>
      <c r="H3" s="52" t="s">
        <v>85</v>
      </c>
      <c r="J3" s="52"/>
      <c r="K3" s="52"/>
      <c r="L3" s="52"/>
      <c r="M3" s="52"/>
      <c r="N3" s="52" t="s">
        <v>77</v>
      </c>
      <c r="O3" s="52"/>
    </row>
    <row r="4" spans="1:19" ht="15" customHeight="1">
      <c r="A4" s="173" t="s">
        <v>0</v>
      </c>
      <c r="B4" s="165" t="s">
        <v>19</v>
      </c>
      <c r="C4" s="160" t="s">
        <v>12</v>
      </c>
      <c r="D4" s="161"/>
      <c r="E4" s="161"/>
      <c r="F4" s="161"/>
      <c r="G4" s="164"/>
      <c r="H4" s="162" t="s">
        <v>19</v>
      </c>
      <c r="I4" s="160" t="s">
        <v>12</v>
      </c>
      <c r="J4" s="161"/>
      <c r="K4" s="161"/>
      <c r="L4" s="161"/>
      <c r="M4" s="164"/>
      <c r="N4" s="169" t="s">
        <v>19</v>
      </c>
      <c r="O4" s="171" t="s">
        <v>12</v>
      </c>
      <c r="P4" s="171"/>
      <c r="Q4" s="171"/>
      <c r="R4" s="171"/>
      <c r="S4" s="172"/>
    </row>
    <row r="5" spans="1:19" ht="13.5">
      <c r="A5" s="174"/>
      <c r="B5" s="166"/>
      <c r="C5" s="2" t="s">
        <v>20</v>
      </c>
      <c r="D5" s="2" t="s">
        <v>1</v>
      </c>
      <c r="E5" s="2" t="s">
        <v>2</v>
      </c>
      <c r="F5" s="2" t="s">
        <v>3</v>
      </c>
      <c r="G5" s="53" t="s">
        <v>4</v>
      </c>
      <c r="H5" s="163"/>
      <c r="I5" s="2" t="s">
        <v>20</v>
      </c>
      <c r="J5" s="2" t="s">
        <v>1</v>
      </c>
      <c r="K5" s="2" t="s">
        <v>2</v>
      </c>
      <c r="L5" s="2" t="s">
        <v>3</v>
      </c>
      <c r="M5" s="53" t="s">
        <v>4</v>
      </c>
      <c r="N5" s="170"/>
      <c r="O5" s="2" t="s">
        <v>20</v>
      </c>
      <c r="P5" s="2" t="s">
        <v>1</v>
      </c>
      <c r="Q5" s="2" t="s">
        <v>2</v>
      </c>
      <c r="R5" s="2" t="s">
        <v>3</v>
      </c>
      <c r="S5" s="53" t="s">
        <v>4</v>
      </c>
    </row>
    <row r="6" spans="1:19" ht="14.25" thickBot="1">
      <c r="A6" s="122">
        <v>1</v>
      </c>
      <c r="B6" s="123">
        <v>2</v>
      </c>
      <c r="C6" s="56">
        <v>3</v>
      </c>
      <c r="D6" s="56">
        <v>4</v>
      </c>
      <c r="E6" s="56">
        <v>5</v>
      </c>
      <c r="F6" s="56">
        <v>6</v>
      </c>
      <c r="G6" s="58">
        <v>7</v>
      </c>
      <c r="H6" s="61"/>
      <c r="I6" s="56">
        <v>10</v>
      </c>
      <c r="J6" s="56">
        <v>11</v>
      </c>
      <c r="K6" s="56">
        <v>12</v>
      </c>
      <c r="L6" s="56">
        <v>13</v>
      </c>
      <c r="M6" s="58">
        <v>14</v>
      </c>
      <c r="N6" s="124"/>
      <c r="O6" s="56">
        <v>17</v>
      </c>
      <c r="P6" s="56">
        <v>18</v>
      </c>
      <c r="Q6" s="56">
        <v>19</v>
      </c>
      <c r="R6" s="56">
        <v>20</v>
      </c>
      <c r="S6" s="58">
        <v>21</v>
      </c>
    </row>
    <row r="7" spans="1:19" ht="41.25">
      <c r="A7" s="117">
        <v>1</v>
      </c>
      <c r="B7" s="118" t="s">
        <v>21</v>
      </c>
      <c r="C7" s="119">
        <f>I7+O7</f>
        <v>14666.26</v>
      </c>
      <c r="D7" s="120">
        <f>J7+P7</f>
        <v>13037.41</v>
      </c>
      <c r="E7" s="120">
        <f>K7+Q7</f>
        <v>858.45</v>
      </c>
      <c r="F7" s="120">
        <f>L7+R7</f>
        <v>9602.53</v>
      </c>
      <c r="G7" s="121">
        <f>M7+S7</f>
        <v>4188.15</v>
      </c>
      <c r="H7" s="60" t="s">
        <v>21</v>
      </c>
      <c r="I7" s="109">
        <f>J7+K7+L7+M7-K8-L8-M8</f>
        <v>7826</v>
      </c>
      <c r="J7" s="109">
        <f>J14</f>
        <v>6307.41</v>
      </c>
      <c r="K7" s="109">
        <f>K8+K14</f>
        <v>73.44</v>
      </c>
      <c r="L7" s="109">
        <f>L8+L14</f>
        <v>7165.7</v>
      </c>
      <c r="M7" s="128">
        <f>M8+M14</f>
        <v>3315.73</v>
      </c>
      <c r="N7" s="125" t="s">
        <v>21</v>
      </c>
      <c r="O7" s="119">
        <f>O14</f>
        <v>6840.26</v>
      </c>
      <c r="P7" s="119">
        <f>P14</f>
        <v>6730</v>
      </c>
      <c r="Q7" s="120">
        <f>Q8+Q14</f>
        <v>785.01</v>
      </c>
      <c r="R7" s="120">
        <f>R8+R14</f>
        <v>2436.8300000000004</v>
      </c>
      <c r="S7" s="121">
        <f>S17+S15</f>
        <v>872.42</v>
      </c>
    </row>
    <row r="8" spans="1:19" ht="27">
      <c r="A8" s="66" t="s">
        <v>14</v>
      </c>
      <c r="B8" s="3" t="s">
        <v>15</v>
      </c>
      <c r="C8" s="86"/>
      <c r="D8" s="86"/>
      <c r="E8" s="86">
        <f>K8+Q8</f>
        <v>839.34</v>
      </c>
      <c r="F8" s="86">
        <f aca="true" t="shared" si="0" ref="F8:G17">L8+R8</f>
        <v>7992.68</v>
      </c>
      <c r="G8" s="87">
        <f t="shared" si="0"/>
        <v>4188.26</v>
      </c>
      <c r="H8" s="54" t="s">
        <v>15</v>
      </c>
      <c r="I8" s="111"/>
      <c r="J8" s="111"/>
      <c r="K8" s="111">
        <f>K10</f>
        <v>81.09</v>
      </c>
      <c r="L8" s="111">
        <f>L10+L11</f>
        <v>5624.96</v>
      </c>
      <c r="M8" s="129">
        <f>M12</f>
        <v>3330.23</v>
      </c>
      <c r="N8" s="126" t="s">
        <v>15</v>
      </c>
      <c r="O8" s="86"/>
      <c r="P8" s="86"/>
      <c r="Q8" s="86">
        <f>Q10</f>
        <v>758.25</v>
      </c>
      <c r="R8" s="86">
        <f>R10+R11</f>
        <v>2367.7200000000003</v>
      </c>
      <c r="S8" s="87">
        <f>S12</f>
        <v>858.03</v>
      </c>
    </row>
    <row r="9" spans="1:19" ht="27">
      <c r="A9" s="66"/>
      <c r="B9" s="3" t="s">
        <v>16</v>
      </c>
      <c r="C9" s="86"/>
      <c r="D9" s="86"/>
      <c r="E9" s="86"/>
      <c r="F9" s="86"/>
      <c r="G9" s="87"/>
      <c r="H9" s="54" t="s">
        <v>16</v>
      </c>
      <c r="I9" s="111"/>
      <c r="J9" s="111"/>
      <c r="K9" s="111"/>
      <c r="L9" s="111"/>
      <c r="M9" s="129"/>
      <c r="N9" s="126" t="s">
        <v>16</v>
      </c>
      <c r="O9" s="86"/>
      <c r="P9" s="86"/>
      <c r="Q9" s="86"/>
      <c r="R9" s="86"/>
      <c r="S9" s="87"/>
    </row>
    <row r="10" spans="1:19" ht="13.5">
      <c r="A10" s="66"/>
      <c r="B10" s="3" t="s">
        <v>1</v>
      </c>
      <c r="C10" s="86"/>
      <c r="D10" s="86"/>
      <c r="E10" s="86">
        <f>K10+Q10</f>
        <v>839.34</v>
      </c>
      <c r="F10" s="86">
        <f t="shared" si="0"/>
        <v>7437.110000000001</v>
      </c>
      <c r="G10" s="87"/>
      <c r="H10" s="54" t="s">
        <v>1</v>
      </c>
      <c r="I10" s="111"/>
      <c r="J10" s="111"/>
      <c r="K10" s="111">
        <v>81.09</v>
      </c>
      <c r="L10" s="111">
        <v>5577.63</v>
      </c>
      <c r="M10" s="129"/>
      <c r="N10" s="126" t="s">
        <v>1</v>
      </c>
      <c r="O10" s="86"/>
      <c r="P10" s="86"/>
      <c r="Q10" s="86">
        <v>758.25</v>
      </c>
      <c r="R10" s="86">
        <f>P7-P15-P17-Q10</f>
        <v>1859.48</v>
      </c>
      <c r="S10" s="87"/>
    </row>
    <row r="11" spans="1:19" ht="13.5">
      <c r="A11" s="66"/>
      <c r="B11" s="3" t="s">
        <v>2</v>
      </c>
      <c r="C11" s="86"/>
      <c r="D11" s="86"/>
      <c r="E11" s="86"/>
      <c r="F11" s="86">
        <f t="shared" si="0"/>
        <v>555.57</v>
      </c>
      <c r="G11" s="87"/>
      <c r="H11" s="54" t="s">
        <v>2</v>
      </c>
      <c r="I11" s="111"/>
      <c r="J11" s="111"/>
      <c r="K11" s="111"/>
      <c r="L11" s="111">
        <v>47.33</v>
      </c>
      <c r="M11" s="129"/>
      <c r="N11" s="126" t="s">
        <v>2</v>
      </c>
      <c r="O11" s="86"/>
      <c r="P11" s="86"/>
      <c r="Q11" s="86"/>
      <c r="R11" s="86">
        <f>Q7-Q15-Q17</f>
        <v>508.24</v>
      </c>
      <c r="S11" s="87"/>
    </row>
    <row r="12" spans="1:19" ht="13.5">
      <c r="A12" s="66"/>
      <c r="B12" s="3" t="s">
        <v>3</v>
      </c>
      <c r="C12" s="86"/>
      <c r="D12" s="86"/>
      <c r="E12" s="86"/>
      <c r="F12" s="86"/>
      <c r="G12" s="87">
        <f t="shared" si="0"/>
        <v>4188.26</v>
      </c>
      <c r="H12" s="54" t="s">
        <v>3</v>
      </c>
      <c r="I12" s="111"/>
      <c r="J12" s="111"/>
      <c r="K12" s="111"/>
      <c r="L12" s="111"/>
      <c r="M12" s="129">
        <v>3330.23</v>
      </c>
      <c r="N12" s="126" t="s">
        <v>3</v>
      </c>
      <c r="O12" s="86"/>
      <c r="P12" s="86"/>
      <c r="Q12" s="86"/>
      <c r="R12" s="86"/>
      <c r="S12" s="87">
        <f>S7-S14</f>
        <v>858.03</v>
      </c>
    </row>
    <row r="13" spans="1:19" ht="13.5">
      <c r="A13" s="66"/>
      <c r="B13" s="3" t="s">
        <v>4</v>
      </c>
      <c r="C13" s="86"/>
      <c r="D13" s="86"/>
      <c r="E13" s="86"/>
      <c r="F13" s="86"/>
      <c r="G13" s="87">
        <f t="shared" si="0"/>
        <v>0</v>
      </c>
      <c r="H13" s="54" t="s">
        <v>4</v>
      </c>
      <c r="I13" s="111"/>
      <c r="J13" s="111"/>
      <c r="K13" s="111"/>
      <c r="L13" s="111"/>
      <c r="M13" s="129"/>
      <c r="N13" s="126" t="s">
        <v>4</v>
      </c>
      <c r="O13" s="86"/>
      <c r="P13" s="86"/>
      <c r="Q13" s="86"/>
      <c r="R13" s="86"/>
      <c r="S13" s="87"/>
    </row>
    <row r="14" spans="1:19" ht="49.5" customHeight="1">
      <c r="A14" s="66" t="s">
        <v>17</v>
      </c>
      <c r="B14" s="3" t="s">
        <v>18</v>
      </c>
      <c r="C14" s="89">
        <f>I14+O14</f>
        <v>14666.26</v>
      </c>
      <c r="D14" s="93">
        <f>J14+P14</f>
        <v>13037.41</v>
      </c>
      <c r="E14" s="93">
        <f>K14+Q14</f>
        <v>19.11</v>
      </c>
      <c r="F14" s="93">
        <f>L14+R14</f>
        <v>1609.85</v>
      </c>
      <c r="G14" s="99">
        <f t="shared" si="0"/>
        <v>-0.10999999999999943</v>
      </c>
      <c r="H14" s="54" t="s">
        <v>18</v>
      </c>
      <c r="I14" s="111">
        <f>J14+K14+L14+M14</f>
        <v>7826</v>
      </c>
      <c r="J14" s="111">
        <v>6307.41</v>
      </c>
      <c r="K14" s="111">
        <v>-7.65</v>
      </c>
      <c r="L14" s="111">
        <v>1540.74</v>
      </c>
      <c r="M14" s="129">
        <v>-14.5</v>
      </c>
      <c r="N14" s="126" t="s">
        <v>18</v>
      </c>
      <c r="O14" s="89">
        <f>P14+Q14+R14+S14</f>
        <v>6840.26</v>
      </c>
      <c r="P14" s="105">
        <v>6730</v>
      </c>
      <c r="Q14" s="105">
        <v>26.76</v>
      </c>
      <c r="R14" s="105">
        <v>69.11</v>
      </c>
      <c r="S14" s="106">
        <v>14.39</v>
      </c>
    </row>
    <row r="15" spans="1:19" ht="35.25" customHeight="1">
      <c r="A15" s="66" t="s">
        <v>6</v>
      </c>
      <c r="B15" s="3" t="s">
        <v>22</v>
      </c>
      <c r="C15" s="89">
        <f>I15+O15</f>
        <v>1364.1099999999997</v>
      </c>
      <c r="D15" s="93">
        <f>J15+P15</f>
        <v>312.6999999999996</v>
      </c>
      <c r="E15" s="93">
        <f>K15+Q15</f>
        <v>30.37</v>
      </c>
      <c r="F15" s="93">
        <f t="shared" si="0"/>
        <v>607.14</v>
      </c>
      <c r="G15" s="99">
        <f t="shared" si="0"/>
        <v>413.9000000000002</v>
      </c>
      <c r="H15" s="54" t="s">
        <v>22</v>
      </c>
      <c r="I15" s="111">
        <f>J15+K15+L15+M15</f>
        <v>675.7299999999998</v>
      </c>
      <c r="J15" s="111">
        <f>J7-K10-L10-J17</f>
        <v>114.15999999999963</v>
      </c>
      <c r="K15" s="111">
        <f>K7-L11-K17</f>
        <v>1.25</v>
      </c>
      <c r="L15" s="111">
        <f>L7-M12-L17</f>
        <v>283.03999999999996</v>
      </c>
      <c r="M15" s="129">
        <f>M7-M17</f>
        <v>277.2800000000002</v>
      </c>
      <c r="N15" s="126" t="s">
        <v>22</v>
      </c>
      <c r="O15" s="89">
        <f>P15+Q15+R15+S15</f>
        <v>688.38</v>
      </c>
      <c r="P15" s="93">
        <v>198.54</v>
      </c>
      <c r="Q15" s="93">
        <v>29.12</v>
      </c>
      <c r="R15" s="93">
        <v>324.1</v>
      </c>
      <c r="S15" s="99">
        <v>136.62</v>
      </c>
    </row>
    <row r="16" spans="1:19" ht="27">
      <c r="A16" s="66" t="s">
        <v>8</v>
      </c>
      <c r="B16" s="3" t="s">
        <v>24</v>
      </c>
      <c r="C16" s="89">
        <f>C15/C7*100</f>
        <v>9.301007891582445</v>
      </c>
      <c r="D16" s="89">
        <f>D15/D7*100</f>
        <v>2.3984825206847034</v>
      </c>
      <c r="E16" s="89">
        <f>E15/E7*100</f>
        <v>3.5377715650299955</v>
      </c>
      <c r="F16" s="89">
        <f>F15/F7*100</f>
        <v>6.322708702810613</v>
      </c>
      <c r="G16" s="100">
        <f>G15/G7*100</f>
        <v>9.882645081957433</v>
      </c>
      <c r="H16" s="54" t="s">
        <v>24</v>
      </c>
      <c r="I16" s="111">
        <f>I15/I7*100</f>
        <v>8.63442371581906</v>
      </c>
      <c r="J16" s="111">
        <f>J15/J7*100</f>
        <v>1.809934664148987</v>
      </c>
      <c r="K16" s="111">
        <f>K15/K7*100</f>
        <v>1.7020697167755992</v>
      </c>
      <c r="L16" s="111">
        <f>L15/L7*100</f>
        <v>3.949928129840769</v>
      </c>
      <c r="M16" s="129">
        <f>M15/M7*100</f>
        <v>8.362562693584827</v>
      </c>
      <c r="N16" s="126" t="s">
        <v>24</v>
      </c>
      <c r="O16" s="89">
        <f>O15/O7*100</f>
        <v>10.063652551218812</v>
      </c>
      <c r="P16" s="89">
        <f>P15/P7*100</f>
        <v>2.9500742942050517</v>
      </c>
      <c r="Q16" s="89">
        <f>Q15/Q7*100</f>
        <v>3.7095068852626083</v>
      </c>
      <c r="R16" s="89">
        <f>R15/R7*100</f>
        <v>13.300066069442677</v>
      </c>
      <c r="S16" s="100">
        <f>S15/S7*100</f>
        <v>15.659888585772908</v>
      </c>
    </row>
    <row r="17" spans="1:19" ht="37.5" customHeight="1" thickBot="1">
      <c r="A17" s="67" t="s">
        <v>9</v>
      </c>
      <c r="B17" s="57" t="s">
        <v>10</v>
      </c>
      <c r="C17" s="88">
        <f>I17+O17</f>
        <v>13302.15</v>
      </c>
      <c r="D17" s="102">
        <f>J17+P17</f>
        <v>4448.26</v>
      </c>
      <c r="E17" s="102">
        <f>K17+Q17</f>
        <v>272.51</v>
      </c>
      <c r="F17" s="102">
        <f t="shared" si="0"/>
        <v>4807.13</v>
      </c>
      <c r="G17" s="103">
        <f t="shared" si="0"/>
        <v>3774.25</v>
      </c>
      <c r="H17" s="55" t="s">
        <v>10</v>
      </c>
      <c r="I17" s="113">
        <f>J17+K17+L17+M17</f>
        <v>7150.2699999999995</v>
      </c>
      <c r="J17" s="113">
        <v>534.53</v>
      </c>
      <c r="K17" s="113">
        <v>24.86</v>
      </c>
      <c r="L17" s="113">
        <v>3552.43</v>
      </c>
      <c r="M17" s="130">
        <v>3038.45</v>
      </c>
      <c r="N17" s="127" t="s">
        <v>10</v>
      </c>
      <c r="O17" s="104">
        <f>P17+Q17+R17+S17</f>
        <v>6151.88</v>
      </c>
      <c r="P17" s="107">
        <v>3913.73</v>
      </c>
      <c r="Q17" s="107">
        <v>247.65</v>
      </c>
      <c r="R17" s="107">
        <v>1254.7</v>
      </c>
      <c r="S17" s="108">
        <v>735.8</v>
      </c>
    </row>
    <row r="18" ht="13.5">
      <c r="H18" s="132"/>
    </row>
    <row r="19" ht="13.5">
      <c r="H19" s="131"/>
    </row>
    <row r="20" spans="3:10" ht="13.5">
      <c r="C20" s="133"/>
      <c r="D20" s="133"/>
      <c r="E20" s="133"/>
      <c r="F20" s="133"/>
      <c r="G20" s="133"/>
      <c r="H20" s="134"/>
      <c r="I20" s="133"/>
      <c r="J20" s="133"/>
    </row>
  </sheetData>
  <sheetProtection/>
  <mergeCells count="8">
    <mergeCell ref="I4:M4"/>
    <mergeCell ref="N4:N5"/>
    <mergeCell ref="O4:S4"/>
    <mergeCell ref="A1:G1"/>
    <mergeCell ref="A4:A5"/>
    <mergeCell ref="B4:B5"/>
    <mergeCell ref="C4:G4"/>
    <mergeCell ref="H4:H5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F13" sqref="F13"/>
    </sheetView>
  </sheetViews>
  <sheetFormatPr defaultColWidth="9.00390625" defaultRowHeight="12.75"/>
  <cols>
    <col min="1" max="1" width="31.875" style="5" customWidth="1"/>
    <col min="2" max="2" width="10.00390625" style="5" customWidth="1"/>
    <col min="3" max="3" width="11.875" style="5" bestFit="1" customWidth="1"/>
    <col min="4" max="4" width="9.125" style="5" customWidth="1"/>
    <col min="5" max="6" width="10.125" style="5" bestFit="1" customWidth="1"/>
    <col min="7" max="16384" width="9.125" style="5" customWidth="1"/>
  </cols>
  <sheetData>
    <row r="1" spans="1:11" ht="47.25" customHeight="1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1" ht="14.25" thickBo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35.25" customHeight="1">
      <c r="A3" s="179" t="s">
        <v>25</v>
      </c>
      <c r="B3" s="175" t="s">
        <v>27</v>
      </c>
      <c r="C3" s="176"/>
      <c r="D3" s="176"/>
      <c r="E3" s="176"/>
      <c r="F3" s="177"/>
      <c r="G3" s="175" t="s">
        <v>31</v>
      </c>
      <c r="H3" s="176"/>
      <c r="I3" s="176"/>
      <c r="J3" s="176"/>
      <c r="K3" s="177"/>
    </row>
    <row r="4" spans="1:11" ht="18.75" customHeight="1">
      <c r="A4" s="180"/>
      <c r="B4" s="71" t="s">
        <v>20</v>
      </c>
      <c r="C4" s="6" t="s">
        <v>1</v>
      </c>
      <c r="D4" s="7" t="s">
        <v>2</v>
      </c>
      <c r="E4" s="7" t="s">
        <v>26</v>
      </c>
      <c r="F4" s="17" t="s">
        <v>4</v>
      </c>
      <c r="G4" s="71" t="s">
        <v>20</v>
      </c>
      <c r="H4" s="6" t="s">
        <v>1</v>
      </c>
      <c r="I4" s="7" t="s">
        <v>2</v>
      </c>
      <c r="J4" s="7" t="s">
        <v>26</v>
      </c>
      <c r="K4" s="17" t="s">
        <v>4</v>
      </c>
    </row>
    <row r="5" spans="1:11" ht="13.5">
      <c r="A5" s="68" t="s">
        <v>65</v>
      </c>
      <c r="B5" s="72">
        <f>C5+D5+E5+F5</f>
        <v>34696.1372</v>
      </c>
      <c r="C5" s="8">
        <v>2903.1288999999997</v>
      </c>
      <c r="D5" s="9">
        <v>139.3688</v>
      </c>
      <c r="E5" s="9">
        <v>14139.990099999999</v>
      </c>
      <c r="F5" s="18">
        <v>17513.6494</v>
      </c>
      <c r="G5" s="72">
        <f>H5+I5+J5+K5</f>
        <v>6199.590222623774</v>
      </c>
      <c r="H5" s="8">
        <v>493.30440000000004</v>
      </c>
      <c r="I5" s="9">
        <v>20.1568</v>
      </c>
      <c r="J5" s="9">
        <v>2473.0008824228294</v>
      </c>
      <c r="K5" s="18">
        <v>3213.128140200945</v>
      </c>
    </row>
    <row r="6" spans="1:11" ht="13.5">
      <c r="A6" s="69" t="s">
        <v>74</v>
      </c>
      <c r="B6" s="72">
        <f>C6+D6+E6+F6</f>
        <v>37227.490000000005</v>
      </c>
      <c r="C6" s="10">
        <f>10783.77-317.5</f>
        <v>10466.27</v>
      </c>
      <c r="D6" s="11">
        <v>1110.32</v>
      </c>
      <c r="E6" s="11">
        <v>12271.86</v>
      </c>
      <c r="F6" s="19">
        <v>13379.04</v>
      </c>
      <c r="G6" s="72">
        <f>H6+I6+J6+K6</f>
        <v>6205.73</v>
      </c>
      <c r="H6" s="10">
        <f>1645.6</f>
        <v>1645.6</v>
      </c>
      <c r="I6" s="11">
        <v>159.34</v>
      </c>
      <c r="J6" s="11">
        <v>1886.06</v>
      </c>
      <c r="K6" s="19">
        <v>2514.73</v>
      </c>
    </row>
    <row r="7" spans="1:11" ht="14.25" thickBot="1">
      <c r="A7" s="70" t="s">
        <v>75</v>
      </c>
      <c r="B7" s="73">
        <f aca="true" t="shared" si="0" ref="B7:K7">SUM(B5:B6)</f>
        <v>71923.6272</v>
      </c>
      <c r="C7" s="20">
        <f t="shared" si="0"/>
        <v>13369.3989</v>
      </c>
      <c r="D7" s="21">
        <f t="shared" si="0"/>
        <v>1249.6888</v>
      </c>
      <c r="E7" s="21">
        <f t="shared" si="0"/>
        <v>26411.8501</v>
      </c>
      <c r="F7" s="22">
        <f t="shared" si="0"/>
        <v>30892.6894</v>
      </c>
      <c r="G7" s="73">
        <f t="shared" si="0"/>
        <v>12405.320222623774</v>
      </c>
      <c r="H7" s="20">
        <f t="shared" si="0"/>
        <v>2138.9044</v>
      </c>
      <c r="I7" s="21">
        <f t="shared" si="0"/>
        <v>179.4968</v>
      </c>
      <c r="J7" s="21">
        <f t="shared" si="0"/>
        <v>4359.060882422829</v>
      </c>
      <c r="K7" s="22">
        <f t="shared" si="0"/>
        <v>5727.858140200945</v>
      </c>
    </row>
    <row r="8" spans="1:11" ht="13.5">
      <c r="A8" s="16"/>
      <c r="B8" s="14"/>
      <c r="C8" s="15"/>
      <c r="D8" s="15"/>
      <c r="E8" s="15"/>
      <c r="F8" s="15"/>
      <c r="H8" s="12"/>
      <c r="I8" s="12"/>
      <c r="J8" s="12"/>
      <c r="K8" s="12"/>
    </row>
    <row r="9" spans="1:11" ht="13.5">
      <c r="A9" s="16" t="s">
        <v>28</v>
      </c>
      <c r="B9" s="14"/>
      <c r="C9" s="15"/>
      <c r="D9" s="15"/>
      <c r="E9" s="15"/>
      <c r="F9" s="15"/>
      <c r="H9" s="12"/>
      <c r="I9" s="12"/>
      <c r="J9" s="12"/>
      <c r="K9" s="12"/>
    </row>
    <row r="10" ht="13.5">
      <c r="A10" s="16" t="s">
        <v>29</v>
      </c>
    </row>
    <row r="11" ht="13.5">
      <c r="A11" s="5" t="s">
        <v>30</v>
      </c>
    </row>
  </sheetData>
  <sheetProtection/>
  <mergeCells count="4">
    <mergeCell ref="G3:K3"/>
    <mergeCell ref="A1:K1"/>
    <mergeCell ref="A3:A4"/>
    <mergeCell ref="B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E25" sqref="E25"/>
    </sheetView>
  </sheetViews>
  <sheetFormatPr defaultColWidth="9.00390625" defaultRowHeight="12.75"/>
  <cols>
    <col min="1" max="1" width="31.00390625" style="5" customWidth="1"/>
    <col min="2" max="2" width="11.50390625" style="5" customWidth="1"/>
    <col min="3" max="3" width="10.375" style="5" customWidth="1"/>
    <col min="4" max="4" width="14.50390625" style="5" customWidth="1"/>
    <col min="5" max="5" width="35.00390625" style="5" customWidth="1"/>
    <col min="6" max="16384" width="9.125" style="5" customWidth="1"/>
  </cols>
  <sheetData>
    <row r="1" spans="1:5" ht="47.25" customHeight="1">
      <c r="A1" s="185" t="s">
        <v>39</v>
      </c>
      <c r="B1" s="185"/>
      <c r="C1" s="185"/>
      <c r="D1" s="185"/>
      <c r="E1" s="185"/>
    </row>
    <row r="2" ht="14.25" thickBot="1"/>
    <row r="3" spans="1:5" s="24" customFormat="1" ht="40.5" customHeight="1">
      <c r="A3" s="181" t="s">
        <v>32</v>
      </c>
      <c r="B3" s="148" t="s">
        <v>33</v>
      </c>
      <c r="C3" s="183" t="s">
        <v>34</v>
      </c>
      <c r="D3" s="184"/>
      <c r="E3" s="23" t="s">
        <v>40</v>
      </c>
    </row>
    <row r="4" spans="1:5" s="26" customFormat="1" ht="15" customHeight="1" thickBot="1">
      <c r="A4" s="182"/>
      <c r="B4" s="145" t="s">
        <v>35</v>
      </c>
      <c r="C4" s="155" t="s">
        <v>35</v>
      </c>
      <c r="D4" s="156" t="s">
        <v>36</v>
      </c>
      <c r="E4" s="145" t="s">
        <v>37</v>
      </c>
    </row>
    <row r="5" spans="1:5" ht="15" customHeight="1">
      <c r="A5" s="46" t="s">
        <v>65</v>
      </c>
      <c r="B5" s="151">
        <v>43098</v>
      </c>
      <c r="C5" s="152">
        <v>4158.96</v>
      </c>
      <c r="D5" s="153">
        <f>C5/B5</f>
        <v>0.09650006960879855</v>
      </c>
      <c r="E5" s="154" t="s">
        <v>37</v>
      </c>
    </row>
    <row r="6" spans="1:5" ht="15" customHeight="1" thickBot="1">
      <c r="A6" s="49" t="s">
        <v>66</v>
      </c>
      <c r="B6" s="149">
        <v>42413.5</v>
      </c>
      <c r="C6" s="146">
        <v>4665.49</v>
      </c>
      <c r="D6" s="28">
        <f>C6/B6</f>
        <v>0.11000011788699353</v>
      </c>
      <c r="E6" s="25" t="s">
        <v>37</v>
      </c>
    </row>
    <row r="7" spans="1:5" ht="15" customHeight="1" thickBot="1">
      <c r="A7" s="50" t="s">
        <v>67</v>
      </c>
      <c r="B7" s="150">
        <f>B5+B6</f>
        <v>85511.5</v>
      </c>
      <c r="C7" s="147">
        <f>C5+C6</f>
        <v>8824.45</v>
      </c>
      <c r="D7" s="30">
        <f>C7/B7</f>
        <v>0.1031960613484736</v>
      </c>
      <c r="E7" s="145" t="s">
        <v>37</v>
      </c>
    </row>
    <row r="9" spans="1:7" ht="13.5">
      <c r="A9" s="5" t="s">
        <v>41</v>
      </c>
      <c r="B9" s="31"/>
      <c r="C9" s="31"/>
      <c r="D9" s="31"/>
      <c r="E9" s="31"/>
      <c r="F9" s="31"/>
      <c r="G9" s="31"/>
    </row>
    <row r="10" spans="1:9" ht="13.5">
      <c r="A10" s="12" t="s">
        <v>42</v>
      </c>
      <c r="B10" s="12"/>
      <c r="C10" s="12"/>
      <c r="D10" s="12"/>
      <c r="E10" s="12"/>
      <c r="F10" s="12"/>
      <c r="G10" s="12"/>
      <c r="H10" s="12"/>
      <c r="I10" s="12"/>
    </row>
    <row r="11" spans="1:9" ht="13.5">
      <c r="A11" s="144" t="s">
        <v>38</v>
      </c>
      <c r="B11" s="12"/>
      <c r="C11" s="12"/>
      <c r="D11" s="12"/>
      <c r="E11" s="12"/>
      <c r="F11" s="12"/>
      <c r="G11" s="12"/>
      <c r="H11" s="12"/>
      <c r="I11" s="12"/>
    </row>
  </sheetData>
  <sheetProtection/>
  <mergeCells count="3">
    <mergeCell ref="A3:A4"/>
    <mergeCell ref="C3:D3"/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1">
      <selection activeCell="C7" sqref="C7"/>
    </sheetView>
  </sheetViews>
  <sheetFormatPr defaultColWidth="16.125" defaultRowHeight="12.75"/>
  <cols>
    <col min="1" max="1" width="4.125" style="0" customWidth="1"/>
    <col min="2" max="2" width="53.375" style="0" customWidth="1"/>
    <col min="3" max="3" width="15.125" style="0" customWidth="1"/>
  </cols>
  <sheetData>
    <row r="1" spans="1:6" ht="54" customHeight="1">
      <c r="A1" s="186" t="s">
        <v>79</v>
      </c>
      <c r="B1" s="186"/>
      <c r="C1" s="186"/>
      <c r="D1" s="186"/>
      <c r="E1" s="44"/>
      <c r="F1" s="44"/>
    </row>
    <row r="3" spans="1:4" ht="39">
      <c r="A3" s="135" t="s">
        <v>63</v>
      </c>
      <c r="B3" s="41" t="s">
        <v>51</v>
      </c>
      <c r="C3" s="41" t="s">
        <v>52</v>
      </c>
      <c r="D3" s="136" t="s">
        <v>53</v>
      </c>
    </row>
    <row r="4" spans="1:4" ht="12.75">
      <c r="A4" s="135"/>
      <c r="B4" s="42" t="s">
        <v>54</v>
      </c>
      <c r="C4" s="41"/>
      <c r="D4" s="136"/>
    </row>
    <row r="5" spans="1:4" ht="12.75">
      <c r="A5" s="137">
        <v>1</v>
      </c>
      <c r="B5" s="43" t="s">
        <v>80</v>
      </c>
      <c r="C5" s="40" t="s">
        <v>81</v>
      </c>
      <c r="D5" s="138">
        <v>2014</v>
      </c>
    </row>
    <row r="6" spans="1:4" ht="26.25">
      <c r="A6" s="137">
        <f>A5+1</f>
        <v>2</v>
      </c>
      <c r="B6" s="43" t="s">
        <v>55</v>
      </c>
      <c r="C6" s="40" t="s">
        <v>81</v>
      </c>
      <c r="D6" s="138">
        <v>2014</v>
      </c>
    </row>
    <row r="7" spans="1:4" ht="26.25">
      <c r="A7" s="137">
        <f>A6+1</f>
        <v>3</v>
      </c>
      <c r="B7" s="43" t="s">
        <v>56</v>
      </c>
      <c r="C7" s="40" t="s">
        <v>81</v>
      </c>
      <c r="D7" s="138">
        <v>2014</v>
      </c>
    </row>
    <row r="8" spans="1:4" ht="26.25">
      <c r="A8" s="137">
        <f>A7+1</f>
        <v>4</v>
      </c>
      <c r="B8" s="43" t="s">
        <v>57</v>
      </c>
      <c r="C8" s="40" t="s">
        <v>82</v>
      </c>
      <c r="D8" s="138">
        <v>2014</v>
      </c>
    </row>
    <row r="9" spans="1:4" ht="26.25">
      <c r="A9" s="137">
        <f>A8+1</f>
        <v>5</v>
      </c>
      <c r="B9" s="43" t="s">
        <v>58</v>
      </c>
      <c r="C9" s="40" t="s">
        <v>81</v>
      </c>
      <c r="D9" s="138">
        <v>2014</v>
      </c>
    </row>
    <row r="10" spans="1:4" ht="12.75">
      <c r="A10" s="137"/>
      <c r="B10" s="42" t="s">
        <v>59</v>
      </c>
      <c r="C10" s="40"/>
      <c r="D10" s="138"/>
    </row>
    <row r="11" spans="1:4" ht="26.25">
      <c r="A11" s="137">
        <v>6</v>
      </c>
      <c r="B11" s="43" t="s">
        <v>60</v>
      </c>
      <c r="C11" s="40" t="s">
        <v>82</v>
      </c>
      <c r="D11" s="139">
        <v>2014</v>
      </c>
    </row>
    <row r="12" spans="1:4" ht="39">
      <c r="A12" s="137">
        <v>7</v>
      </c>
      <c r="B12" s="43" t="s">
        <v>61</v>
      </c>
      <c r="C12" s="40" t="s">
        <v>82</v>
      </c>
      <c r="D12" s="138">
        <v>2014</v>
      </c>
    </row>
    <row r="13" spans="1:4" ht="39.75" thickBot="1">
      <c r="A13" s="140">
        <v>8</v>
      </c>
      <c r="B13" s="141" t="s">
        <v>62</v>
      </c>
      <c r="C13" s="142" t="s">
        <v>83</v>
      </c>
      <c r="D13" s="143">
        <v>2014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9.00390625" style="32" customWidth="1"/>
    <col min="2" max="2" width="17.50390625" style="32" customWidth="1"/>
    <col min="3" max="3" width="22.875" style="32" customWidth="1"/>
    <col min="4" max="4" width="19.00390625" style="32" customWidth="1"/>
    <col min="5" max="5" width="22.875" style="32" customWidth="1"/>
    <col min="6" max="11" width="19.00390625" style="32" customWidth="1"/>
    <col min="12" max="16384" width="9.125" style="32" customWidth="1"/>
  </cols>
  <sheetData>
    <row r="1" spans="1:11" ht="55.5" customHeight="1">
      <c r="A1" s="187" t="s">
        <v>84</v>
      </c>
      <c r="B1" s="187"/>
      <c r="C1" s="187"/>
      <c r="D1" s="35"/>
      <c r="E1" s="35"/>
      <c r="F1" s="35"/>
      <c r="G1" s="35"/>
      <c r="H1" s="35"/>
      <c r="I1" s="35"/>
      <c r="J1" s="35"/>
      <c r="K1" s="35"/>
    </row>
    <row r="2" spans="3:11" ht="14.25" thickBot="1">
      <c r="C2" s="33"/>
      <c r="D2" s="34"/>
      <c r="E2" s="34"/>
      <c r="F2" s="34"/>
      <c r="G2" s="34"/>
      <c r="H2" s="34"/>
      <c r="I2" s="34"/>
      <c r="J2" s="34"/>
      <c r="K2" s="34"/>
    </row>
    <row r="3" spans="1:5" ht="24.75" customHeight="1" thickBot="1">
      <c r="A3" s="188" t="s">
        <v>32</v>
      </c>
      <c r="B3" s="191" t="s">
        <v>70</v>
      </c>
      <c r="C3" s="192"/>
      <c r="D3" s="191" t="s">
        <v>71</v>
      </c>
      <c r="E3" s="192"/>
    </row>
    <row r="4" spans="1:5" ht="24.75" customHeight="1">
      <c r="A4" s="189"/>
      <c r="B4" s="193" t="s">
        <v>44</v>
      </c>
      <c r="C4" s="195" t="s">
        <v>45</v>
      </c>
      <c r="D4" s="193" t="s">
        <v>44</v>
      </c>
      <c r="E4" s="195" t="s">
        <v>45</v>
      </c>
    </row>
    <row r="5" spans="1:5" ht="34.5" customHeight="1" thickBot="1">
      <c r="A5" s="190"/>
      <c r="B5" s="194"/>
      <c r="C5" s="196"/>
      <c r="D5" s="194"/>
      <c r="E5" s="196"/>
    </row>
    <row r="6" spans="1:5" ht="13.5">
      <c r="A6" s="46" t="s">
        <v>72</v>
      </c>
      <c r="B6" s="47">
        <v>3988568420</v>
      </c>
      <c r="C6" s="48">
        <v>6950894763.6</v>
      </c>
      <c r="D6" s="47">
        <v>3975122000</v>
      </c>
      <c r="E6" s="48">
        <v>7402244496.27</v>
      </c>
    </row>
    <row r="7" spans="1:5" ht="14.25" thickBot="1">
      <c r="A7" s="49" t="s">
        <v>66</v>
      </c>
      <c r="B7" s="47">
        <v>3796039668</v>
      </c>
      <c r="C7" s="48">
        <v>6708100558.03</v>
      </c>
      <c r="D7" s="47">
        <v>3697441000</v>
      </c>
      <c r="E7" s="48">
        <v>6984772576.53</v>
      </c>
    </row>
    <row r="8" spans="1:5" ht="14.25" thickBot="1">
      <c r="A8" s="50" t="s">
        <v>67</v>
      </c>
      <c r="B8" s="51">
        <f>B6+B7</f>
        <v>7784608088</v>
      </c>
      <c r="C8" s="51">
        <f>C6+C7</f>
        <v>13658995321.630001</v>
      </c>
      <c r="D8" s="51">
        <f>D6+D7</f>
        <v>7672563000</v>
      </c>
      <c r="E8" s="51">
        <f>E6+E7</f>
        <v>14387017072.8</v>
      </c>
    </row>
  </sheetData>
  <sheetProtection/>
  <mergeCells count="8">
    <mergeCell ref="A1:C1"/>
    <mergeCell ref="A3:A5"/>
    <mergeCell ref="B3:C3"/>
    <mergeCell ref="D3:E3"/>
    <mergeCell ref="B4:B5"/>
    <mergeCell ref="C4:C5"/>
    <mergeCell ref="D4:D5"/>
    <mergeCell ref="E4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C19" sqref="C19"/>
    </sheetView>
  </sheetViews>
  <sheetFormatPr defaultColWidth="9.00390625" defaultRowHeight="12.75"/>
  <cols>
    <col min="1" max="1" width="39.00390625" style="32" customWidth="1"/>
    <col min="2" max="2" width="12.625" style="32" customWidth="1"/>
    <col min="3" max="3" width="17.125" style="32" customWidth="1"/>
    <col min="4" max="14" width="19.00390625" style="32" customWidth="1"/>
    <col min="15" max="16384" width="9.125" style="32" customWidth="1"/>
  </cols>
  <sheetData>
    <row r="1" spans="1:14" ht="55.5" customHeight="1">
      <c r="A1" s="187" t="s">
        <v>64</v>
      </c>
      <c r="B1" s="187"/>
      <c r="C1" s="187"/>
      <c r="D1" s="187"/>
      <c r="E1" s="187"/>
      <c r="F1" s="187"/>
      <c r="G1" s="35"/>
      <c r="H1" s="35"/>
      <c r="I1" s="35"/>
      <c r="J1" s="35"/>
      <c r="K1" s="35"/>
      <c r="L1" s="35"/>
      <c r="M1" s="35"/>
      <c r="N1" s="35"/>
    </row>
    <row r="2" spans="3:14" ht="14.25" thickBot="1">
      <c r="C2" s="33"/>
      <c r="D2" s="34"/>
      <c r="F2" s="36" t="s">
        <v>35</v>
      </c>
      <c r="G2" s="34"/>
      <c r="H2" s="34"/>
      <c r="I2" s="34"/>
      <c r="J2" s="34"/>
      <c r="K2" s="34"/>
      <c r="L2" s="34"/>
      <c r="M2" s="34"/>
      <c r="N2" s="34"/>
    </row>
    <row r="3" spans="1:6" ht="24.75" customHeight="1">
      <c r="A3" s="197" t="s">
        <v>32</v>
      </c>
      <c r="B3" s="199" t="s">
        <v>20</v>
      </c>
      <c r="C3" s="201" t="s">
        <v>43</v>
      </c>
      <c r="D3" s="202"/>
      <c r="E3" s="202"/>
      <c r="F3" s="203"/>
    </row>
    <row r="4" spans="1:6" ht="24.75" customHeight="1" thickBot="1">
      <c r="A4" s="198"/>
      <c r="B4" s="200"/>
      <c r="C4" s="38" t="s">
        <v>1</v>
      </c>
      <c r="D4" s="38" t="s">
        <v>2</v>
      </c>
      <c r="E4" s="38" t="s">
        <v>26</v>
      </c>
      <c r="F4" s="39" t="s">
        <v>4</v>
      </c>
    </row>
    <row r="5" spans="1:6" ht="14.25" thickBot="1">
      <c r="A5" s="27" t="s">
        <v>66</v>
      </c>
      <c r="B5" s="157">
        <f>SUM(C5:F5)</f>
        <v>0.0655</v>
      </c>
      <c r="C5" s="37">
        <v>0</v>
      </c>
      <c r="D5" s="37">
        <v>0</v>
      </c>
      <c r="E5" s="157">
        <v>0.0533</v>
      </c>
      <c r="F5" s="158">
        <v>0.0122</v>
      </c>
    </row>
    <row r="6" spans="1:6" ht="14.25" thickBot="1">
      <c r="A6" s="29" t="s">
        <v>86</v>
      </c>
      <c r="B6" s="157">
        <f>SUM(C6:F6)</f>
        <v>0.0655</v>
      </c>
      <c r="C6" s="37">
        <f>SUM(C5:C5)</f>
        <v>0</v>
      </c>
      <c r="D6" s="37">
        <f>SUM(D5:D5)</f>
        <v>0</v>
      </c>
      <c r="E6" s="157">
        <f>SUM(E5:E5)</f>
        <v>0.0533</v>
      </c>
      <c r="F6" s="157">
        <f>SUM(F5:F5)</f>
        <v>0.0122</v>
      </c>
    </row>
    <row r="8" ht="14.25" thickBot="1">
      <c r="F8" s="206" t="s">
        <v>36</v>
      </c>
    </row>
    <row r="9" spans="1:6" ht="13.5">
      <c r="A9" s="197" t="s">
        <v>32</v>
      </c>
      <c r="B9" s="199" t="s">
        <v>20</v>
      </c>
      <c r="C9" s="201" t="s">
        <v>43</v>
      </c>
      <c r="D9" s="202"/>
      <c r="E9" s="202"/>
      <c r="F9" s="203"/>
    </row>
    <row r="10" spans="1:6" ht="14.25" thickBot="1">
      <c r="A10" s="198"/>
      <c r="B10" s="200"/>
      <c r="C10" s="38" t="s">
        <v>1</v>
      </c>
      <c r="D10" s="38" t="s">
        <v>2</v>
      </c>
      <c r="E10" s="38" t="s">
        <v>26</v>
      </c>
      <c r="F10" s="39" t="s">
        <v>4</v>
      </c>
    </row>
    <row r="11" spans="1:6" ht="14.25" thickBot="1">
      <c r="A11" s="27" t="s">
        <v>66</v>
      </c>
      <c r="B11" s="207">
        <v>5.019</v>
      </c>
      <c r="C11" s="37">
        <v>0</v>
      </c>
      <c r="D11" s="37">
        <v>0</v>
      </c>
      <c r="E11" s="157">
        <v>4.07</v>
      </c>
      <c r="F11" s="158">
        <v>2.12</v>
      </c>
    </row>
    <row r="12" spans="1:6" ht="14.25" thickBot="1">
      <c r="A12" s="29" t="s">
        <v>86</v>
      </c>
      <c r="B12" s="207">
        <v>5.019</v>
      </c>
      <c r="C12" s="37">
        <f>SUM(C11:C11)</f>
        <v>0</v>
      </c>
      <c r="D12" s="37">
        <f>SUM(D11:D11)</f>
        <v>0</v>
      </c>
      <c r="E12" s="157">
        <f>SUM(E11:E11)</f>
        <v>4.07</v>
      </c>
      <c r="F12" s="157">
        <f>SUM(F11:F11)</f>
        <v>2.12</v>
      </c>
    </row>
  </sheetData>
  <sheetProtection/>
  <mergeCells count="7">
    <mergeCell ref="A9:A10"/>
    <mergeCell ref="B9:B10"/>
    <mergeCell ref="C9:F9"/>
    <mergeCell ref="A3:A4"/>
    <mergeCell ref="B3:B4"/>
    <mergeCell ref="C3:F3"/>
    <mergeCell ref="A1:F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C37" sqref="C37:D37"/>
    </sheetView>
  </sheetViews>
  <sheetFormatPr defaultColWidth="9.00390625" defaultRowHeight="12.75"/>
  <cols>
    <col min="1" max="2" width="17.625" style="0" bestFit="1" customWidth="1"/>
    <col min="3" max="3" width="14.375" style="0" bestFit="1" customWidth="1"/>
    <col min="4" max="4" width="26.50390625" style="0" customWidth="1"/>
  </cols>
  <sheetData>
    <row r="1" spans="1:4" ht="77.25" customHeight="1" thickBot="1">
      <c r="A1" s="204" t="s">
        <v>50</v>
      </c>
      <c r="B1" s="205"/>
      <c r="C1" s="205"/>
      <c r="D1" s="205"/>
    </row>
    <row r="2" spans="1:4" ht="41.25">
      <c r="A2" s="74" t="s">
        <v>49</v>
      </c>
      <c r="B2" s="78" t="s">
        <v>46</v>
      </c>
      <c r="C2" s="82" t="s">
        <v>47</v>
      </c>
      <c r="D2" s="78" t="s">
        <v>48</v>
      </c>
    </row>
    <row r="3" spans="1:4" ht="13.5">
      <c r="A3" s="75">
        <v>1</v>
      </c>
      <c r="B3" s="79">
        <v>2</v>
      </c>
      <c r="C3" s="83">
        <v>3</v>
      </c>
      <c r="D3" s="79">
        <v>4</v>
      </c>
    </row>
    <row r="4" spans="1:4" ht="14.25">
      <c r="A4" s="76"/>
      <c r="B4" s="80"/>
      <c r="C4" s="84"/>
      <c r="D4" s="80"/>
    </row>
    <row r="5" spans="1:4" ht="14.25">
      <c r="A5" s="76"/>
      <c r="B5" s="80"/>
      <c r="C5" s="84"/>
      <c r="D5" s="80"/>
    </row>
    <row r="6" spans="1:4" ht="15" thickBot="1">
      <c r="A6" s="77"/>
      <c r="B6" s="81"/>
      <c r="C6" s="85"/>
      <c r="D6" s="81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Бухгалтер</cp:lastModifiedBy>
  <cp:lastPrinted>2015-03-02T13:21:19Z</cp:lastPrinted>
  <dcterms:created xsi:type="dcterms:W3CDTF">2007-09-06T07:01:24Z</dcterms:created>
  <dcterms:modified xsi:type="dcterms:W3CDTF">2015-05-21T07:54:14Z</dcterms:modified>
  <cp:category/>
  <cp:version/>
  <cp:contentType/>
  <cp:contentStatus/>
</cp:coreProperties>
</file>